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ti\Desktop\Cavok\OPS átrendezeés\súlypont\"/>
    </mc:Choice>
  </mc:AlternateContent>
  <bookViews>
    <workbookView xWindow="0" yWindow="0" windowWidth="10215" windowHeight="7590"/>
  </bookViews>
  <sheets>
    <sheet name="CFPL" sheetId="1" r:id="rId1"/>
    <sheet name="Munka1" sheetId="2" state="hidden" r:id="rId2"/>
    <sheet name="Munka2" sheetId="3" state="hidden" r:id="rId3"/>
  </sheets>
  <definedNames>
    <definedName name="_xlnm._FilterDatabase" localSheetId="0" hidden="1">CFPL!$B$2:$S$35</definedName>
  </definedNames>
  <calcPr calcId="162913"/>
</workbook>
</file>

<file path=xl/calcChain.xml><?xml version="1.0" encoding="utf-8"?>
<calcChain xmlns="http://schemas.openxmlformats.org/spreadsheetml/2006/main">
  <c r="U15" i="1" l="1"/>
  <c r="V18" i="1"/>
  <c r="X18" i="1" s="1"/>
  <c r="Y24" i="1"/>
  <c r="V24" i="1" s="1"/>
  <c r="X22" i="1"/>
  <c r="X21" i="1"/>
  <c r="X20" i="1"/>
  <c r="X19" i="1"/>
  <c r="X24" i="1" l="1"/>
  <c r="J23" i="2"/>
  <c r="J25" i="2" l="1"/>
  <c r="J24" i="2"/>
  <c r="K24" i="2"/>
  <c r="K23" i="2"/>
  <c r="Y16" i="1"/>
  <c r="W17" i="1"/>
  <c r="V17" i="1"/>
  <c r="X17" i="1" l="1"/>
  <c r="X23" i="1" s="1"/>
  <c r="V23" i="1"/>
  <c r="X25" i="1" l="1"/>
  <c r="X27" i="1"/>
  <c r="V26" i="1"/>
  <c r="N8" i="2"/>
  <c r="V25" i="1"/>
  <c r="N9" i="2" s="1"/>
  <c r="W23" i="1"/>
  <c r="V27" i="1" s="1"/>
  <c r="M8" i="2" l="1"/>
  <c r="X28" i="1"/>
  <c r="W25" i="1"/>
  <c r="M9" i="2" l="1"/>
  <c r="V28" i="1"/>
</calcChain>
</file>

<file path=xl/sharedStrings.xml><?xml version="1.0" encoding="utf-8"?>
<sst xmlns="http://schemas.openxmlformats.org/spreadsheetml/2006/main" count="127" uniqueCount="88">
  <si>
    <t>Company Flight Plan</t>
  </si>
  <si>
    <t>PIC:</t>
  </si>
  <si>
    <t>HA-</t>
  </si>
  <si>
    <t>Student/Sup:</t>
  </si>
  <si>
    <t>Date:</t>
  </si>
  <si>
    <t xml:space="preserve"> </t>
  </si>
  <si>
    <t>True Trk.</t>
  </si>
  <si>
    <t>Mag. Trk.</t>
  </si>
  <si>
    <t>Dist. (NM)</t>
  </si>
  <si>
    <t>Comm ID</t>
  </si>
  <si>
    <t>Freq.</t>
  </si>
  <si>
    <t>Nav ID</t>
  </si>
  <si>
    <t>ETO</t>
  </si>
  <si>
    <t>ATO</t>
  </si>
  <si>
    <t>Remarks:</t>
  </si>
  <si>
    <t>Planned</t>
  </si>
  <si>
    <t>Actual</t>
  </si>
  <si>
    <t>Fuel</t>
  </si>
  <si>
    <t>ALTERNATES</t>
  </si>
  <si>
    <t>Alternate</t>
  </si>
  <si>
    <t>MIN.  BLOCK</t>
  </si>
  <si>
    <t>ACT.  BLOCK</t>
  </si>
  <si>
    <t>Flight Planning completed acc. OM and AFM</t>
  </si>
  <si>
    <t>PIC-s signature:</t>
  </si>
  <si>
    <t>Description</t>
  </si>
  <si>
    <t>Weight (kg)</t>
  </si>
  <si>
    <t>Basic Empty Weight (Includes unusable fuel and full oil)</t>
  </si>
  <si>
    <t>Pilot and Front Passenger</t>
  </si>
  <si>
    <t>Take-Off Weight and Moment</t>
  </si>
  <si>
    <t>Fuel used</t>
  </si>
  <si>
    <t>Less Fuel for Flight in Litres</t>
  </si>
  <si>
    <t>Landing Weight and Moment</t>
  </si>
  <si>
    <t>Arm</t>
  </si>
  <si>
    <t>Weight</t>
  </si>
  <si>
    <t>MTOW</t>
  </si>
  <si>
    <t>EMPTY</t>
  </si>
  <si>
    <t>Take-off weight check:</t>
  </si>
  <si>
    <t>Result</t>
  </si>
  <si>
    <t>CG:</t>
  </si>
  <si>
    <t>Take-off Center of gravity check:</t>
  </si>
  <si>
    <t>Landing Center of gravity check:</t>
  </si>
  <si>
    <t>Max. TOW</t>
  </si>
  <si>
    <t>Xs</t>
  </si>
  <si>
    <t>Rear Passengers</t>
  </si>
  <si>
    <t>JDA</t>
  </si>
  <si>
    <t>VEX</t>
  </si>
  <si>
    <t>liter</t>
  </si>
  <si>
    <t>Arm (mm)</t>
  </si>
  <si>
    <t>*Baggage Area 2 (20 kg max)</t>
  </si>
  <si>
    <t>*Baggage Area 1  (50 kg max)</t>
  </si>
  <si>
    <t>Usable Fuel (max 144 l for JDA, max 151 l for VEX)</t>
  </si>
  <si>
    <t>Dep A/D:</t>
  </si>
  <si>
    <t>Block Off:</t>
  </si>
  <si>
    <t>Block On:</t>
  </si>
  <si>
    <t>Block Time:</t>
  </si>
  <si>
    <t>Arrival A/D:</t>
  </si>
  <si>
    <t>Take Off:</t>
  </si>
  <si>
    <t>Landing:</t>
  </si>
  <si>
    <t>Flight Time:</t>
  </si>
  <si>
    <t>Moment (kg×mm/1000)</t>
  </si>
  <si>
    <t>Leg time (min)</t>
  </si>
  <si>
    <t>Typ: C172</t>
  </si>
  <si>
    <t>WPT:</t>
  </si>
  <si>
    <t>If the following limitations are not exceeded, the aircraft remains within CG and MTOW limits,</t>
  </si>
  <si>
    <t>In other cases the CG calculation has to be done as well.</t>
  </si>
  <si>
    <t>Fuel on board (l)</t>
  </si>
  <si>
    <t>Baggage weight (compt.2, kg)</t>
  </si>
  <si>
    <t>Rear pax. Weight (kg)</t>
  </si>
  <si>
    <t>Pilot+ Ft.Pax weight (kg)</t>
  </si>
  <si>
    <t>:::::::</t>
  </si>
  <si>
    <t>::::::::</t>
  </si>
  <si>
    <t>letter "N" can be written to  both takeoff and landing CG position fields of the Operational log.</t>
  </si>
  <si>
    <t>VEX utility</t>
  </si>
  <si>
    <t xml:space="preserve">QNH: </t>
  </si>
  <si>
    <t xml:space="preserve">SQUAWK: </t>
  </si>
  <si>
    <t>CAVOK OPS Tel: +36 20 216 9908</t>
  </si>
  <si>
    <t>Fuel Calculation</t>
  </si>
  <si>
    <t>According to CAVOK policy</t>
  </si>
  <si>
    <t>Final reserve + CAVOK safety</t>
  </si>
  <si>
    <t>Nav. Reserve + contingency</t>
  </si>
  <si>
    <t>Task (trip)</t>
  </si>
  <si>
    <t>Extra</t>
  </si>
  <si>
    <t xml:space="preserve">Departure: </t>
  </si>
  <si>
    <t xml:space="preserve">WPT: </t>
  </si>
  <si>
    <t xml:space="preserve">             </t>
  </si>
  <si>
    <t>Distance (NM)</t>
  </si>
  <si>
    <t>Time (h:mm)</t>
  </si>
  <si>
    <t>Fuel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</si>
</sst>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23" x14ac:knownFonts="1">
    <font>
      <sz val="10"/>
      <name val="MS Sans Serif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.5"/>
      <color indexed="8"/>
      <name val="Arial"/>
      <family val="2"/>
      <charset val="238"/>
    </font>
    <font>
      <sz val="10"/>
      <name val="Arial"/>
      <family val="2"/>
      <charset val="238"/>
    </font>
    <font>
      <b/>
      <sz val="15"/>
      <name val="Arial"/>
      <family val="2"/>
      <charset val="238"/>
    </font>
    <font>
      <b/>
      <sz val="8.5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.5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3.5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6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5"/>
      <color indexed="8"/>
      <name val="Arial"/>
      <family val="2"/>
      <charset val="238"/>
    </font>
    <font>
      <sz val="5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2" fillId="0" borderId="0" xfId="0" applyFont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4" fontId="0" fillId="0" borderId="0" xfId="0" applyNumberFormat="1" applyProtection="1">
      <protection hidden="1"/>
    </xf>
    <xf numFmtId="3" fontId="0" fillId="0" borderId="0" xfId="0" applyNumberFormat="1" applyProtection="1">
      <protection hidden="1"/>
    </xf>
    <xf numFmtId="0" fontId="7" fillId="0" borderId="0" xfId="0" applyFont="1" applyProtection="1">
      <protection locked="0"/>
    </xf>
    <xf numFmtId="0" fontId="9" fillId="4" borderId="11" xfId="0" applyFont="1" applyFill="1" applyBorder="1" applyAlignment="1" applyProtection="1">
      <alignment horizontal="centerContinuous" vertical="center"/>
    </xf>
    <xf numFmtId="0" fontId="9" fillId="4" borderId="12" xfId="0" applyFont="1" applyFill="1" applyBorder="1" applyAlignment="1" applyProtection="1">
      <alignment horizontal="centerContinuous" vertical="center"/>
    </xf>
    <xf numFmtId="0" fontId="9" fillId="4" borderId="13" xfId="0" applyFont="1" applyFill="1" applyBorder="1" applyAlignment="1" applyProtection="1">
      <alignment horizontal="centerContinuous" vertical="center"/>
    </xf>
    <xf numFmtId="0" fontId="9" fillId="0" borderId="2" xfId="0" applyFont="1" applyBorder="1" applyAlignment="1" applyProtection="1">
      <alignment vertical="center"/>
      <protection locked="0"/>
    </xf>
    <xf numFmtId="0" fontId="10" fillId="4" borderId="37" xfId="0" applyFont="1" applyFill="1" applyBorder="1" applyAlignment="1" applyProtection="1">
      <alignment horizontal="centerContinuous" vertical="center" wrapText="1"/>
    </xf>
    <xf numFmtId="0" fontId="10" fillId="4" borderId="27" xfId="0" applyFont="1" applyFill="1" applyBorder="1" applyAlignment="1" applyProtection="1">
      <alignment horizontal="centerContinuous" vertical="center" wrapText="1"/>
    </xf>
    <xf numFmtId="0" fontId="10" fillId="4" borderId="11" xfId="0" applyFont="1" applyFill="1" applyBorder="1" applyAlignment="1" applyProtection="1">
      <alignment horizontal="centerContinuous" vertical="center" wrapText="1"/>
    </xf>
    <xf numFmtId="0" fontId="10" fillId="4" borderId="13" xfId="0" applyFont="1" applyFill="1" applyBorder="1" applyAlignment="1" applyProtection="1">
      <alignment horizontal="centerContinuous" vertical="center" wrapText="1"/>
    </xf>
    <xf numFmtId="0" fontId="10" fillId="4" borderId="12" xfId="0" applyFont="1" applyFill="1" applyBorder="1" applyAlignment="1" applyProtection="1">
      <alignment horizontal="centerContinuous" vertical="center" wrapText="1"/>
    </xf>
    <xf numFmtId="0" fontId="10" fillId="4" borderId="11" xfId="0" applyFont="1" applyFill="1" applyBorder="1" applyAlignment="1" applyProtection="1">
      <alignment horizontal="centerContinuous" vertical="center"/>
    </xf>
    <xf numFmtId="0" fontId="10" fillId="4" borderId="13" xfId="0" applyFont="1" applyFill="1" applyBorder="1" applyAlignment="1" applyProtection="1">
      <alignment horizontal="centerContinuous" vertical="center"/>
    </xf>
    <xf numFmtId="0" fontId="10" fillId="4" borderId="12" xfId="0" applyFont="1" applyFill="1" applyBorder="1" applyAlignment="1" applyProtection="1">
      <alignment horizontal="centerContinuous" vertical="center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3" fontId="15" fillId="0" borderId="6" xfId="0" applyNumberFormat="1" applyFont="1" applyFill="1" applyBorder="1" applyAlignment="1" applyProtection="1">
      <alignment horizontal="center" vertical="center"/>
      <protection locked="0"/>
    </xf>
    <xf numFmtId="0" fontId="15" fillId="5" borderId="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Protection="1">
      <protection locked="0"/>
    </xf>
    <xf numFmtId="0" fontId="17" fillId="0" borderId="0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9" fillId="4" borderId="38" xfId="0" applyFont="1" applyFill="1" applyBorder="1" applyAlignment="1" applyProtection="1">
      <alignment vertical="center"/>
    </xf>
    <xf numFmtId="0" fontId="9" fillId="4" borderId="35" xfId="0" applyFont="1" applyFill="1" applyBorder="1" applyAlignment="1" applyProtection="1">
      <alignment vertical="center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vertical="center"/>
      <protection locked="0"/>
    </xf>
    <xf numFmtId="0" fontId="12" fillId="0" borderId="25" xfId="0" applyFont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horizontal="center" vertical="center"/>
    </xf>
    <xf numFmtId="0" fontId="9" fillId="4" borderId="42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3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Protection="1"/>
    <xf numFmtId="0" fontId="7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14" fillId="4" borderId="6" xfId="0" applyFont="1" applyFill="1" applyBorder="1" applyAlignment="1" applyProtection="1">
      <alignment horizontal="center" vertical="center"/>
    </xf>
    <xf numFmtId="0" fontId="10" fillId="4" borderId="6" xfId="0" applyFont="1" applyFill="1" applyBorder="1" applyProtection="1"/>
    <xf numFmtId="0" fontId="3" fillId="4" borderId="6" xfId="0" applyFont="1" applyFill="1" applyBorder="1" applyAlignment="1" applyProtection="1">
      <alignment horizontal="center" wrapText="1"/>
    </xf>
    <xf numFmtId="0" fontId="10" fillId="4" borderId="6" xfId="0" applyFont="1" applyFill="1" applyBorder="1" applyAlignment="1" applyProtection="1">
      <alignment horizontal="center" vertical="center"/>
    </xf>
    <xf numFmtId="0" fontId="15" fillId="4" borderId="6" xfId="0" applyFont="1" applyFill="1" applyBorder="1" applyAlignment="1" applyProtection="1">
      <alignment horizontal="left" vertical="center" wrapText="1"/>
    </xf>
    <xf numFmtId="3" fontId="15" fillId="4" borderId="6" xfId="0" applyNumberFormat="1" applyFont="1" applyFill="1" applyBorder="1" applyAlignment="1" applyProtection="1">
      <alignment horizontal="center" vertical="center"/>
    </xf>
    <xf numFmtId="2" fontId="15" fillId="4" borderId="6" xfId="0" applyNumberFormat="1" applyFont="1" applyFill="1" applyBorder="1" applyAlignment="1" applyProtection="1">
      <alignment horizontal="center" vertical="center"/>
    </xf>
    <xf numFmtId="0" fontId="16" fillId="4" borderId="6" xfId="0" applyFont="1" applyFill="1" applyBorder="1" applyAlignment="1" applyProtection="1">
      <alignment horizontal="left" vertical="center" wrapText="1"/>
    </xf>
    <xf numFmtId="0" fontId="3" fillId="4" borderId="23" xfId="0" applyFont="1" applyFill="1" applyBorder="1" applyAlignment="1" applyProtection="1">
      <alignment horizontal="left" vertical="center" wrapText="1"/>
    </xf>
    <xf numFmtId="0" fontId="3" fillId="4" borderId="34" xfId="0" applyFont="1" applyFill="1" applyBorder="1" applyProtection="1"/>
    <xf numFmtId="3" fontId="3" fillId="4" borderId="6" xfId="0" applyNumberFormat="1" applyFont="1" applyFill="1" applyBorder="1" applyAlignment="1" applyProtection="1">
      <alignment horizontal="center" vertical="center"/>
    </xf>
    <xf numFmtId="4" fontId="3" fillId="4" borderId="6" xfId="0" applyNumberFormat="1" applyFont="1" applyFill="1" applyBorder="1" applyAlignment="1" applyProtection="1">
      <alignment horizontal="center" vertical="center"/>
    </xf>
    <xf numFmtId="2" fontId="3" fillId="4" borderId="6" xfId="0" applyNumberFormat="1" applyFont="1" applyFill="1" applyBorder="1" applyAlignment="1" applyProtection="1">
      <alignment horizontal="center" vertical="center"/>
    </xf>
    <xf numFmtId="0" fontId="18" fillId="0" borderId="8" xfId="0" applyFont="1" applyBorder="1" applyProtection="1"/>
    <xf numFmtId="0" fontId="7" fillId="4" borderId="26" xfId="0" applyFont="1" applyFill="1" applyBorder="1" applyProtection="1"/>
    <xf numFmtId="0" fontId="7" fillId="4" borderId="10" xfId="0" applyFont="1" applyFill="1" applyBorder="1" applyProtection="1"/>
    <xf numFmtId="0" fontId="7" fillId="4" borderId="8" xfId="0" applyFont="1" applyFill="1" applyBorder="1" applyProtection="1"/>
    <xf numFmtId="0" fontId="7" fillId="4" borderId="22" xfId="0" applyFont="1" applyFill="1" applyBorder="1" applyProtection="1"/>
    <xf numFmtId="0" fontId="10" fillId="4" borderId="29" xfId="0" applyFont="1" applyFill="1" applyBorder="1" applyAlignment="1" applyProtection="1">
      <alignment horizontal="center" vertical="center" wrapText="1"/>
    </xf>
    <xf numFmtId="164" fontId="7" fillId="0" borderId="4" xfId="0" applyNumberFormat="1" applyFont="1" applyBorder="1" applyAlignment="1" applyProtection="1">
      <alignment horizontal="center" vertical="center"/>
      <protection locked="0"/>
    </xf>
    <xf numFmtId="0" fontId="6" fillId="2" borderId="46" xfId="0" applyNumberFormat="1" applyFont="1" applyFill="1" applyBorder="1" applyAlignment="1" applyProtection="1">
      <alignment horizontal="left" vertical="top"/>
      <protection locked="0"/>
    </xf>
    <xf numFmtId="0" fontId="21" fillId="0" borderId="16" xfId="0" applyNumberFormat="1" applyFont="1" applyFill="1" applyBorder="1" applyAlignment="1" applyProtection="1">
      <alignment vertical="center"/>
    </xf>
    <xf numFmtId="0" fontId="21" fillId="0" borderId="17" xfId="0" applyNumberFormat="1" applyFont="1" applyFill="1" applyBorder="1" applyAlignment="1" applyProtection="1">
      <alignment vertical="center"/>
    </xf>
    <xf numFmtId="0" fontId="6" fillId="2" borderId="27" xfId="0" applyNumberFormat="1" applyFont="1" applyFill="1" applyBorder="1" applyAlignment="1" applyProtection="1">
      <alignment horizontal="left" vertical="top"/>
      <protection locked="0"/>
    </xf>
    <xf numFmtId="14" fontId="10" fillId="0" borderId="34" xfId="0" applyNumberFormat="1" applyFont="1" applyBorder="1" applyAlignment="1" applyProtection="1">
      <alignment horizontal="center"/>
    </xf>
    <xf numFmtId="0" fontId="10" fillId="0" borderId="35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center" vertical="center"/>
      <protection locked="0"/>
    </xf>
    <xf numFmtId="0" fontId="9" fillId="4" borderId="18" xfId="0" applyFont="1" applyFill="1" applyBorder="1" applyAlignment="1" applyProtection="1">
      <alignment horizontal="center" vertical="center"/>
      <protection locked="0"/>
    </xf>
    <xf numFmtId="0" fontId="9" fillId="4" borderId="30" xfId="0" applyFont="1" applyFill="1" applyBorder="1" applyAlignment="1" applyProtection="1">
      <alignment horizontal="center" vertical="center"/>
      <protection locked="0"/>
    </xf>
    <xf numFmtId="0" fontId="9" fillId="4" borderId="19" xfId="0" applyFont="1" applyFill="1" applyBorder="1" applyAlignment="1" applyProtection="1">
      <alignment horizontal="left" vertical="center" wrapText="1"/>
    </xf>
    <xf numFmtId="0" fontId="9" fillId="4" borderId="20" xfId="0" applyFont="1" applyFill="1" applyBorder="1" applyAlignment="1" applyProtection="1">
      <alignment horizontal="left" vertical="center" wrapText="1"/>
    </xf>
    <xf numFmtId="0" fontId="9" fillId="4" borderId="5" xfId="0" applyFont="1" applyFill="1" applyBorder="1" applyAlignment="1" applyProtection="1">
      <alignment horizontal="left" vertical="center" wrapText="1"/>
    </xf>
    <xf numFmtId="0" fontId="9" fillId="4" borderId="11" xfId="0" applyFont="1" applyFill="1" applyBorder="1" applyAlignment="1" applyProtection="1">
      <alignment horizontal="center" vertical="center"/>
    </xf>
    <xf numFmtId="0" fontId="9" fillId="4" borderId="12" xfId="0" applyFont="1" applyFill="1" applyBorder="1" applyAlignment="1" applyProtection="1">
      <alignment horizontal="center" vertical="center"/>
    </xf>
    <xf numFmtId="0" fontId="9" fillId="4" borderId="19" xfId="0" applyFont="1" applyFill="1" applyBorder="1" applyAlignment="1" applyProtection="1">
      <alignment horizontal="left" vertical="center"/>
    </xf>
    <xf numFmtId="0" fontId="9" fillId="4" borderId="20" xfId="0" applyFont="1" applyFill="1" applyBorder="1" applyAlignment="1" applyProtection="1">
      <alignment horizontal="left" vertical="center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4" borderId="45" xfId="0" applyFont="1" applyFill="1" applyBorder="1" applyAlignment="1" applyProtection="1">
      <alignment horizontal="center" vertical="center" wrapText="1"/>
      <protection locked="0"/>
    </xf>
    <xf numFmtId="0" fontId="9" fillId="4" borderId="25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20" fontId="19" fillId="0" borderId="1" xfId="0" applyNumberFormat="1" applyFont="1" applyBorder="1" applyAlignment="1" applyProtection="1">
      <alignment horizontal="center" vertical="center"/>
      <protection locked="0"/>
    </xf>
    <xf numFmtId="20" fontId="19" fillId="0" borderId="21" xfId="0" applyNumberFormat="1" applyFont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10" fillId="3" borderId="19" xfId="0" applyFont="1" applyFill="1" applyBorder="1" applyAlignment="1" applyProtection="1">
      <alignment horizontal="left" vertical="center"/>
    </xf>
    <xf numFmtId="0" fontId="7" fillId="3" borderId="20" xfId="0" applyFont="1" applyFill="1" applyBorder="1" applyAlignment="1" applyProtection="1">
      <alignment horizontal="left" vertical="center"/>
    </xf>
    <xf numFmtId="0" fontId="7" fillId="3" borderId="5" xfId="0" applyFont="1" applyFill="1" applyBorder="1" applyAlignment="1" applyProtection="1">
      <alignment horizontal="left" vertical="center"/>
    </xf>
    <xf numFmtId="0" fontId="9" fillId="4" borderId="13" xfId="0" applyFont="1" applyFill="1" applyBorder="1" applyAlignment="1" applyProtection="1">
      <alignment horizontal="center" vertical="center"/>
    </xf>
    <xf numFmtId="0" fontId="9" fillId="4" borderId="28" xfId="0" applyFont="1" applyFill="1" applyBorder="1" applyAlignment="1" applyProtection="1">
      <alignment horizontal="center" vertical="center" wrapText="1"/>
    </xf>
    <xf numFmtId="0" fontId="9" fillId="4" borderId="29" xfId="0" applyFont="1" applyFill="1" applyBorder="1" applyAlignment="1" applyProtection="1">
      <alignment horizontal="center" vertical="center" wrapText="1"/>
    </xf>
    <xf numFmtId="0" fontId="9" fillId="4" borderId="33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center" vertical="center" wrapText="1"/>
    </xf>
    <xf numFmtId="0" fontId="9" fillId="4" borderId="18" xfId="0" applyFont="1" applyFill="1" applyBorder="1" applyAlignment="1" applyProtection="1">
      <alignment horizontal="center" vertical="center" wrapText="1"/>
    </xf>
    <xf numFmtId="0" fontId="9" fillId="4" borderId="25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/>
    </xf>
    <xf numFmtId="0" fontId="9" fillId="4" borderId="14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left" vertical="center" wrapText="1"/>
    </xf>
    <xf numFmtId="0" fontId="9" fillId="4" borderId="15" xfId="0" applyFont="1" applyFill="1" applyBorder="1" applyAlignment="1" applyProtection="1">
      <alignment horizontal="left" vertical="center" wrapText="1"/>
    </xf>
    <xf numFmtId="0" fontId="10" fillId="4" borderId="11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9" fillId="4" borderId="7" xfId="0" applyFont="1" applyFill="1" applyBorder="1" applyAlignment="1" applyProtection="1">
      <alignment horizontal="left" vertical="center" wrapText="1"/>
    </xf>
    <xf numFmtId="0" fontId="9" fillId="4" borderId="8" xfId="0" applyFont="1" applyFill="1" applyBorder="1" applyAlignment="1" applyProtection="1">
      <alignment horizontal="left" vertical="center" wrapText="1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1" fillId="4" borderId="39" xfId="0" applyFont="1" applyFill="1" applyBorder="1" applyAlignment="1" applyProtection="1">
      <alignment horizontal="left" vertical="center"/>
    </xf>
    <xf numFmtId="0" fontId="11" fillId="4" borderId="40" xfId="0" applyFont="1" applyFill="1" applyBorder="1" applyAlignment="1" applyProtection="1">
      <alignment horizontal="left" vertical="center"/>
    </xf>
    <xf numFmtId="0" fontId="11" fillId="4" borderId="1" xfId="0" applyFont="1" applyFill="1" applyBorder="1" applyAlignment="1" applyProtection="1">
      <alignment horizontal="left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5" borderId="15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4" borderId="29" xfId="0" applyFont="1" applyFill="1" applyBorder="1" applyAlignment="1" applyProtection="1">
      <alignment horizontal="center" vertical="center"/>
      <protection locked="0"/>
    </xf>
    <xf numFmtId="0" fontId="8" fillId="4" borderId="33" xfId="0" applyFont="1" applyFill="1" applyBorder="1" applyAlignment="1" applyProtection="1">
      <alignment horizontal="center" vertical="center"/>
      <protection locked="0"/>
    </xf>
    <xf numFmtId="0" fontId="9" fillId="4" borderId="30" xfId="0" applyFont="1" applyFill="1" applyBorder="1" applyAlignment="1" applyProtection="1">
      <alignment horizontal="center" vertical="center" wrapText="1"/>
      <protection locked="0"/>
    </xf>
    <xf numFmtId="0" fontId="9" fillId="4" borderId="45" xfId="0" applyFont="1" applyFill="1" applyBorder="1" applyAlignment="1" applyProtection="1">
      <alignment horizontal="center" vertical="center"/>
      <protection locked="0"/>
    </xf>
    <xf numFmtId="0" fontId="22" fillId="3" borderId="32" xfId="0" applyNumberFormat="1" applyFont="1" applyFill="1" applyBorder="1" applyAlignment="1" applyProtection="1">
      <alignment horizontal="left" vertical="top"/>
    </xf>
    <xf numFmtId="0" fontId="22" fillId="3" borderId="31" xfId="0" applyNumberFormat="1" applyFont="1" applyFill="1" applyBorder="1" applyAlignment="1" applyProtection="1">
      <alignment horizontal="left" vertical="top"/>
    </xf>
    <xf numFmtId="1" fontId="10" fillId="0" borderId="3" xfId="0" applyNumberFormat="1" applyFont="1" applyBorder="1" applyAlignment="1" applyProtection="1">
      <alignment horizontal="center" vertical="center"/>
      <protection locked="0"/>
    </xf>
    <xf numFmtId="1" fontId="10" fillId="0" borderId="4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5" xfId="0" applyNumberFormat="1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13" xfId="0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22" fillId="3" borderId="1" xfId="0" applyNumberFormat="1" applyFont="1" applyFill="1" applyBorder="1" applyAlignment="1" applyProtection="1">
      <alignment horizontal="left" vertical="top"/>
    </xf>
    <xf numFmtId="0" fontId="22" fillId="3" borderId="21" xfId="0" applyNumberFormat="1" applyFont="1" applyFill="1" applyBorder="1" applyAlignment="1" applyProtection="1">
      <alignment horizontal="left" vertical="top"/>
    </xf>
    <xf numFmtId="0" fontId="6" fillId="4" borderId="1" xfId="0" applyNumberFormat="1" applyFont="1" applyFill="1" applyBorder="1" applyAlignment="1" applyProtection="1">
      <alignment horizontal="left" vertical="top"/>
    </xf>
    <xf numFmtId="0" fontId="6" fillId="4" borderId="21" xfId="0" applyNumberFormat="1" applyFont="1" applyFill="1" applyBorder="1" applyAlignment="1" applyProtection="1">
      <alignment horizontal="left" vertical="top"/>
    </xf>
    <xf numFmtId="0" fontId="12" fillId="2" borderId="11" xfId="0" applyFont="1" applyFill="1" applyBorder="1" applyAlignment="1" applyProtection="1">
      <alignment horizontal="center"/>
      <protection locked="0"/>
    </xf>
    <xf numFmtId="0" fontId="12" fillId="2" borderId="13" xfId="0" applyFont="1" applyFill="1" applyBorder="1" applyAlignment="1" applyProtection="1">
      <alignment horizontal="center"/>
      <protection locked="0"/>
    </xf>
    <xf numFmtId="164" fontId="13" fillId="0" borderId="3" xfId="0" applyNumberFormat="1" applyFont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locked="0"/>
    </xf>
    <xf numFmtId="0" fontId="12" fillId="2" borderId="11" xfId="0" applyNumberFormat="1" applyFont="1" applyFill="1" applyBorder="1" applyAlignment="1" applyProtection="1">
      <alignment horizontal="center"/>
      <protection locked="0"/>
    </xf>
    <xf numFmtId="0" fontId="12" fillId="2" borderId="13" xfId="0" applyNumberFormat="1" applyFont="1" applyFill="1" applyBorder="1" applyAlignment="1" applyProtection="1">
      <alignment horizontal="center"/>
      <protection locked="0"/>
    </xf>
    <xf numFmtId="0" fontId="21" fillId="0" borderId="28" xfId="0" applyNumberFormat="1" applyFont="1" applyFill="1" applyBorder="1" applyAlignment="1" applyProtection="1">
      <alignment horizontal="left" vertical="center"/>
    </xf>
    <xf numFmtId="0" fontId="21" fillId="0" borderId="29" xfId="0" applyNumberFormat="1" applyFont="1" applyFill="1" applyBorder="1" applyAlignment="1" applyProtection="1">
      <alignment horizontal="left" vertical="center"/>
    </xf>
    <xf numFmtId="0" fontId="7" fillId="3" borderId="19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left" vertical="center"/>
      <protection locked="0"/>
    </xf>
    <xf numFmtId="0" fontId="10" fillId="3" borderId="15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 applyProtection="1">
      <alignment horizontal="left" vertical="center"/>
      <protection locked="0"/>
    </xf>
    <xf numFmtId="164" fontId="22" fillId="3" borderId="1" xfId="0" applyNumberFormat="1" applyFont="1" applyFill="1" applyBorder="1" applyAlignment="1" applyProtection="1">
      <alignment horizontal="left" vertical="top"/>
    </xf>
    <xf numFmtId="164" fontId="22" fillId="3" borderId="21" xfId="0" applyNumberFormat="1" applyFont="1" applyFill="1" applyBorder="1" applyAlignment="1" applyProtection="1">
      <alignment horizontal="left" vertical="top"/>
    </xf>
    <xf numFmtId="14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10" fillId="4" borderId="11" xfId="0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 applyProtection="1">
      <alignment horizontal="center" vertical="center"/>
    </xf>
    <xf numFmtId="0" fontId="10" fillId="4" borderId="13" xfId="0" applyFont="1" applyFill="1" applyBorder="1" applyAlignment="1" applyProtection="1">
      <alignment horizontal="center" vertical="center"/>
    </xf>
    <xf numFmtId="0" fontId="9" fillId="4" borderId="14" xfId="0" applyFont="1" applyFill="1" applyBorder="1" applyAlignment="1" applyProtection="1">
      <alignment horizontal="left" vertical="center"/>
    </xf>
    <xf numFmtId="0" fontId="9" fillId="4" borderId="2" xfId="0" applyFont="1" applyFill="1" applyBorder="1" applyAlignment="1" applyProtection="1">
      <alignment horizontal="left" vertical="center"/>
    </xf>
    <xf numFmtId="0" fontId="9" fillId="4" borderId="7" xfId="0" applyFont="1" applyFill="1" applyBorder="1" applyAlignment="1" applyProtection="1">
      <alignment horizontal="left" vertical="center"/>
    </xf>
    <xf numFmtId="0" fontId="9" fillId="4" borderId="9" xfId="0" applyFont="1" applyFill="1" applyBorder="1" applyAlignment="1" applyProtection="1">
      <alignment horizontal="left" vertical="center"/>
    </xf>
    <xf numFmtId="0" fontId="9" fillId="4" borderId="5" xfId="0" applyFont="1" applyFill="1" applyBorder="1" applyAlignment="1" applyProtection="1">
      <alignment horizontal="left" vertical="center"/>
    </xf>
    <xf numFmtId="0" fontId="10" fillId="4" borderId="11" xfId="0" applyFont="1" applyFill="1" applyBorder="1" applyAlignment="1" applyProtection="1">
      <alignment horizontal="left" vertical="center"/>
    </xf>
    <xf numFmtId="0" fontId="10" fillId="4" borderId="13" xfId="0" applyFont="1" applyFill="1" applyBorder="1" applyAlignment="1" applyProtection="1">
      <alignment horizontal="left" vertical="center"/>
    </xf>
    <xf numFmtId="0" fontId="10" fillId="4" borderId="11" xfId="0" applyFont="1" applyFill="1" applyBorder="1" applyAlignment="1" applyProtection="1">
      <alignment horizontal="left" vertical="center"/>
      <protection locked="0"/>
    </xf>
    <xf numFmtId="0" fontId="10" fillId="4" borderId="13" xfId="0" applyFont="1" applyFill="1" applyBorder="1" applyAlignment="1" applyProtection="1">
      <alignment horizontal="left" vertical="center"/>
      <protection locked="0"/>
    </xf>
    <xf numFmtId="20" fontId="19" fillId="0" borderId="2" xfId="0" applyNumberFormat="1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22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Weight and Balance 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Envelope</c:v>
          </c:tx>
          <c:spPr>
            <a:ln w="19050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Munka1!$J$21:$J$26</c:f>
              <c:numCache>
                <c:formatCode>General</c:formatCode>
                <c:ptCount val="6"/>
                <c:pt idx="0">
                  <c:v>889</c:v>
                </c:pt>
                <c:pt idx="1">
                  <c:v>889</c:v>
                </c:pt>
                <c:pt idx="2">
                  <c:v>978</c:v>
                </c:pt>
                <c:pt idx="3">
                  <c:v>1201</c:v>
                </c:pt>
                <c:pt idx="4">
                  <c:v>1201</c:v>
                </c:pt>
                <c:pt idx="5">
                  <c:v>889</c:v>
                </c:pt>
              </c:numCache>
            </c:numRef>
          </c:xVal>
          <c:yVal>
            <c:numRef>
              <c:f>Munka1!$K$21:$K$26</c:f>
              <c:numCache>
                <c:formatCode>General</c:formatCode>
                <c:ptCount val="6"/>
                <c:pt idx="0">
                  <c:v>680</c:v>
                </c:pt>
                <c:pt idx="1">
                  <c:v>885</c:v>
                </c:pt>
                <c:pt idx="2">
                  <c:v>1043</c:v>
                </c:pt>
                <c:pt idx="3">
                  <c:v>1043</c:v>
                </c:pt>
                <c:pt idx="4">
                  <c:v>680</c:v>
                </c:pt>
                <c:pt idx="5">
                  <c:v>680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01-4463-89F6-8826CE3F57F2}"/>
            </c:ext>
          </c:extLst>
        </c:ser>
        <c:ser>
          <c:idx val="1"/>
          <c:order val="1"/>
          <c:tx>
            <c:v>Result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263866671722997E-2"/>
                  <c:y val="-2.48360732407273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T/O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401-4463-89F6-8826CE3F57F2}"/>
                </c:ext>
              </c:extLst>
            </c:dLbl>
            <c:dLbl>
              <c:idx val="1"/>
              <c:layout>
                <c:manualLayout>
                  <c:x val="-8.978064474981555E-2"/>
                  <c:y val="3.13755207224836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Land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401-4463-89F6-8826CE3F57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Munka1!$M$8:$M$9</c:f>
              <c:numCache>
                <c:formatCode>#,##0.00</c:formatCode>
                <c:ptCount val="2"/>
                <c:pt idx="0">
                  <c:v>971</c:v>
                </c:pt>
                <c:pt idx="1">
                  <c:v>971</c:v>
                </c:pt>
              </c:numCache>
            </c:numRef>
          </c:xVal>
          <c:yVal>
            <c:numRef>
              <c:f>Munka1!$N$8:$N$9</c:f>
              <c:numCache>
                <c:formatCode>#,##0</c:formatCode>
                <c:ptCount val="2"/>
                <c:pt idx="0">
                  <c:v>704</c:v>
                </c:pt>
                <c:pt idx="1">
                  <c:v>704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401-4463-89F6-8826CE3F5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264960"/>
        <c:axId val="118266880"/>
      </c:scatterChart>
      <c:valAx>
        <c:axId val="118264960"/>
        <c:scaling>
          <c:orientation val="minMax"/>
          <c:max val="1225"/>
          <c:min val="87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1050" b="1" i="0" baseline="0"/>
                  <a:t>CG Arm (mm)</a:t>
                </a:r>
                <a:endParaRPr lang="hu-HU" sz="105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8266880"/>
        <c:crosses val="autoZero"/>
        <c:crossBetween val="midCat"/>
        <c:majorUnit val="25"/>
      </c:valAx>
      <c:valAx>
        <c:axId val="118266880"/>
        <c:scaling>
          <c:orientation val="minMax"/>
          <c:max val="1075"/>
          <c:min val="6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1100" b="1" i="0" kern="1200" baseline="0">
                    <a:solidFill>
                      <a:srgbClr val="595959"/>
                    </a:solidFill>
                    <a:effectLst/>
                  </a:rPr>
                  <a:t>Loaded A/C Weight (kg)</a:t>
                </a:r>
                <a:endParaRPr lang="hu-HU" sz="1100" baseline="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8264960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000000000000466" l="0.70000000000000062" r="0.70000000000000062" t="0.75000000000000466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2722</xdr:colOff>
      <xdr:row>0</xdr:row>
      <xdr:rowOff>66675</xdr:rowOff>
    </xdr:from>
    <xdr:to>
      <xdr:col>24</xdr:col>
      <xdr:colOff>128928</xdr:colOff>
      <xdr:row>13</xdr:row>
      <xdr:rowOff>161925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956EF9E0-93C6-407E-A571-DB74DDD96F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161926</xdr:colOff>
      <xdr:row>33</xdr:row>
      <xdr:rowOff>47625</xdr:rowOff>
    </xdr:from>
    <xdr:to>
      <xdr:col>9</xdr:col>
      <xdr:colOff>228601</xdr:colOff>
      <xdr:row>34</xdr:row>
      <xdr:rowOff>171450</xdr:rowOff>
    </xdr:to>
    <xdr:pic>
      <xdr:nvPicPr>
        <xdr:cNvPr id="4" name="Picture 1" descr="CAVOK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1" y="8172450"/>
          <a:ext cx="457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B1:Y43"/>
  <sheetViews>
    <sheetView showGridLines="0" tabSelected="1" workbookViewId="0">
      <selection activeCell="Q3" sqref="Q3:R3"/>
    </sheetView>
  </sheetViews>
  <sheetFormatPr defaultRowHeight="12.75" x14ac:dyDescent="0.2"/>
  <cols>
    <col min="1" max="1" width="0.5703125" style="7" customWidth="1"/>
    <col min="2" max="2" width="4.42578125" style="7" customWidth="1"/>
    <col min="3" max="3" width="3" style="7" customWidth="1"/>
    <col min="4" max="4" width="8.5703125" style="7" customWidth="1"/>
    <col min="5" max="5" width="4.85546875" style="7" customWidth="1"/>
    <col min="6" max="6" width="4.42578125" style="7" customWidth="1"/>
    <col min="7" max="7" width="5.85546875" style="7" customWidth="1"/>
    <col min="8" max="8" width="4.7109375" style="7" customWidth="1"/>
    <col min="9" max="9" width="5.85546875" style="7" customWidth="1"/>
    <col min="10" max="10" width="4" style="7" customWidth="1"/>
    <col min="11" max="11" width="6.140625" style="7" customWidth="1"/>
    <col min="12" max="12" width="3.42578125" style="7" customWidth="1"/>
    <col min="13" max="13" width="4.7109375" style="7" customWidth="1"/>
    <col min="14" max="14" width="6.7109375" style="7" customWidth="1"/>
    <col min="15" max="15" width="4.5703125" style="7" customWidth="1"/>
    <col min="16" max="16" width="3.7109375" style="7" customWidth="1"/>
    <col min="17" max="17" width="6.7109375" style="7" customWidth="1"/>
    <col min="18" max="18" width="3.7109375" style="7" customWidth="1"/>
    <col min="19" max="19" width="3.140625" style="7" customWidth="1"/>
    <col min="20" max="20" width="1.5703125" style="7" customWidth="1"/>
    <col min="21" max="21" width="38.28515625" style="7" bestFit="1" customWidth="1"/>
    <col min="22" max="22" width="7.85546875" style="7" customWidth="1"/>
    <col min="23" max="23" width="7.85546875" style="7" bestFit="1" customWidth="1"/>
    <col min="24" max="24" width="12" style="7" customWidth="1"/>
    <col min="25" max="25" width="11.28515625" style="7" customWidth="1"/>
    <col min="26" max="28" width="5.7109375" style="7" customWidth="1"/>
    <col min="29" max="249" width="9.140625" style="7"/>
    <col min="250" max="250" width="10.28515625" style="7" customWidth="1"/>
    <col min="251" max="16384" width="9.140625" style="7"/>
  </cols>
  <sheetData>
    <row r="1" spans="2:25" ht="6.75" customHeight="1" thickBot="1" x14ac:dyDescent="0.25"/>
    <row r="2" spans="2:25" ht="23.25" customHeight="1" thickBot="1" x14ac:dyDescent="0.25"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1"/>
      <c r="N2" s="151"/>
      <c r="O2" s="151"/>
      <c r="P2" s="151"/>
      <c r="Q2" s="151"/>
      <c r="R2" s="151"/>
      <c r="S2" s="152"/>
      <c r="U2" s="48"/>
      <c r="V2" s="48"/>
      <c r="W2" s="48"/>
      <c r="X2" s="48"/>
      <c r="Y2" s="48"/>
    </row>
    <row r="3" spans="2:25" ht="19.5" customHeight="1" thickBot="1" x14ac:dyDescent="0.25">
      <c r="B3" s="8" t="s">
        <v>1</v>
      </c>
      <c r="C3" s="9"/>
      <c r="D3" s="10"/>
      <c r="E3" s="205" t="s">
        <v>51</v>
      </c>
      <c r="F3" s="206"/>
      <c r="G3" s="134"/>
      <c r="H3" s="135"/>
      <c r="I3" s="205" t="s">
        <v>55</v>
      </c>
      <c r="J3" s="206"/>
      <c r="K3" s="134"/>
      <c r="L3" s="135"/>
      <c r="M3" s="136" t="s">
        <v>61</v>
      </c>
      <c r="N3" s="137"/>
      <c r="O3" s="138"/>
      <c r="P3" s="40" t="s">
        <v>2</v>
      </c>
      <c r="Q3" s="141" t="s">
        <v>45</v>
      </c>
      <c r="R3" s="141"/>
      <c r="S3" s="11"/>
      <c r="U3" s="48"/>
      <c r="V3" s="48"/>
      <c r="W3" s="48"/>
      <c r="X3" s="48"/>
      <c r="Y3" s="48"/>
    </row>
    <row r="4" spans="2:25" ht="18" customHeight="1" thickBot="1" x14ac:dyDescent="0.25">
      <c r="B4" s="166"/>
      <c r="C4" s="167"/>
      <c r="D4" s="163"/>
      <c r="E4" s="207" t="s">
        <v>52</v>
      </c>
      <c r="F4" s="208"/>
      <c r="G4" s="139"/>
      <c r="H4" s="140"/>
      <c r="I4" s="207" t="s">
        <v>56</v>
      </c>
      <c r="J4" s="208"/>
      <c r="K4" s="139"/>
      <c r="L4" s="140"/>
      <c r="M4" s="210" t="s">
        <v>4</v>
      </c>
      <c r="N4" s="211"/>
      <c r="O4" s="195"/>
      <c r="P4" s="196"/>
      <c r="Q4" s="196"/>
      <c r="R4" s="196"/>
      <c r="S4" s="197"/>
      <c r="U4" s="48"/>
      <c r="V4" s="48"/>
      <c r="W4" s="48"/>
      <c r="X4" s="48"/>
      <c r="Y4" s="48"/>
    </row>
    <row r="5" spans="2:25" ht="19.5" customHeight="1" thickBot="1" x14ac:dyDescent="0.25">
      <c r="B5" s="8" t="s">
        <v>3</v>
      </c>
      <c r="C5" s="9"/>
      <c r="D5" s="10"/>
      <c r="E5" s="207" t="s">
        <v>53</v>
      </c>
      <c r="F5" s="208"/>
      <c r="G5" s="139"/>
      <c r="H5" s="140"/>
      <c r="I5" s="207" t="s">
        <v>57</v>
      </c>
      <c r="J5" s="208"/>
      <c r="K5" s="139"/>
      <c r="L5" s="140"/>
      <c r="M5" s="212" t="s">
        <v>73</v>
      </c>
      <c r="N5" s="213"/>
      <c r="O5" s="166"/>
      <c r="P5" s="167"/>
      <c r="Q5" s="167"/>
      <c r="R5" s="167"/>
      <c r="S5" s="163"/>
      <c r="U5" s="48"/>
      <c r="V5" s="48"/>
      <c r="W5" s="48"/>
      <c r="X5" s="48"/>
      <c r="Y5" s="48"/>
    </row>
    <row r="6" spans="2:25" ht="18" customHeight="1" thickBot="1" x14ac:dyDescent="0.25">
      <c r="B6" s="161"/>
      <c r="C6" s="162"/>
      <c r="D6" s="163"/>
      <c r="E6" s="88" t="s">
        <v>54</v>
      </c>
      <c r="F6" s="209"/>
      <c r="G6" s="145"/>
      <c r="H6" s="146"/>
      <c r="I6" s="88" t="s">
        <v>58</v>
      </c>
      <c r="J6" s="209"/>
      <c r="K6" s="145"/>
      <c r="L6" s="146"/>
      <c r="M6" s="212" t="s">
        <v>74</v>
      </c>
      <c r="N6" s="213"/>
      <c r="O6" s="166"/>
      <c r="P6" s="167"/>
      <c r="Q6" s="167"/>
      <c r="R6" s="167"/>
      <c r="S6" s="163"/>
      <c r="U6" s="48"/>
      <c r="V6" s="48"/>
      <c r="W6" s="48"/>
      <c r="X6" s="48"/>
      <c r="Y6" s="48"/>
    </row>
    <row r="7" spans="2:25" ht="28.5" customHeight="1" thickBot="1" x14ac:dyDescent="0.25">
      <c r="B7" s="179"/>
      <c r="C7" s="180"/>
      <c r="D7" s="70" t="s">
        <v>6</v>
      </c>
      <c r="E7" s="12" t="s">
        <v>7</v>
      </c>
      <c r="F7" s="13"/>
      <c r="G7" s="164" t="s">
        <v>60</v>
      </c>
      <c r="H7" s="165"/>
      <c r="I7" s="14" t="s">
        <v>8</v>
      </c>
      <c r="J7" s="15"/>
      <c r="K7" s="14" t="s">
        <v>9</v>
      </c>
      <c r="L7" s="16"/>
      <c r="M7" s="17" t="s">
        <v>10</v>
      </c>
      <c r="N7" s="18"/>
      <c r="O7" s="17" t="s">
        <v>11</v>
      </c>
      <c r="P7" s="19"/>
      <c r="Q7" s="202" t="s">
        <v>10</v>
      </c>
      <c r="R7" s="203"/>
      <c r="S7" s="204"/>
      <c r="U7" s="48"/>
      <c r="V7" s="48"/>
      <c r="W7" s="48"/>
      <c r="X7" s="48"/>
      <c r="Y7" s="48"/>
    </row>
    <row r="8" spans="2:25" ht="18.95" customHeight="1" thickBot="1" x14ac:dyDescent="0.25">
      <c r="B8" s="185" t="s">
        <v>82</v>
      </c>
      <c r="C8" s="186"/>
      <c r="D8" s="169"/>
      <c r="E8" s="170"/>
      <c r="F8" s="177"/>
      <c r="G8" s="178"/>
      <c r="H8" s="177"/>
      <c r="I8" s="178"/>
      <c r="J8" s="72"/>
      <c r="K8" s="147" t="s">
        <v>84</v>
      </c>
      <c r="L8" s="148"/>
      <c r="M8" s="147"/>
      <c r="N8" s="148"/>
      <c r="O8" s="147"/>
      <c r="P8" s="148"/>
      <c r="Q8" s="147"/>
      <c r="R8" s="171"/>
      <c r="S8" s="148"/>
      <c r="U8" s="48"/>
      <c r="V8" s="48"/>
      <c r="W8" s="48"/>
      <c r="X8" s="48"/>
      <c r="Y8" s="48"/>
    </row>
    <row r="9" spans="2:25" ht="18.95" customHeight="1" thickBot="1" x14ac:dyDescent="0.25">
      <c r="B9" s="183"/>
      <c r="C9" s="184"/>
      <c r="D9" s="71"/>
      <c r="E9" s="181"/>
      <c r="F9" s="182"/>
      <c r="G9" s="157"/>
      <c r="H9" s="158"/>
      <c r="I9" s="159"/>
      <c r="J9" s="160"/>
      <c r="K9" s="172"/>
      <c r="L9" s="173"/>
      <c r="M9" s="172"/>
      <c r="N9" s="173"/>
      <c r="O9" s="172"/>
      <c r="P9" s="173"/>
      <c r="Q9" s="172"/>
      <c r="R9" s="174"/>
      <c r="S9" s="173"/>
      <c r="U9" s="48"/>
      <c r="V9" s="48"/>
      <c r="W9" s="48"/>
      <c r="X9" s="48"/>
      <c r="Y9" s="48"/>
    </row>
    <row r="10" spans="2:25" ht="18.95" customHeight="1" thickBot="1" x14ac:dyDescent="0.25">
      <c r="B10" s="73" t="s">
        <v>83</v>
      </c>
      <c r="C10" s="168"/>
      <c r="D10" s="169"/>
      <c r="E10" s="170"/>
      <c r="F10" s="177"/>
      <c r="G10" s="178"/>
      <c r="H10" s="175" t="s">
        <v>13</v>
      </c>
      <c r="I10" s="176"/>
      <c r="J10" s="72"/>
      <c r="K10" s="142"/>
      <c r="L10" s="143"/>
      <c r="M10" s="142"/>
      <c r="N10" s="143"/>
      <c r="O10" s="142"/>
      <c r="P10" s="143"/>
      <c r="Q10" s="142"/>
      <c r="R10" s="144"/>
      <c r="S10" s="143"/>
      <c r="U10" s="48"/>
      <c r="V10" s="48"/>
      <c r="W10" s="48"/>
      <c r="X10" s="48"/>
      <c r="Y10" s="48"/>
    </row>
    <row r="11" spans="2:25" ht="18.95" customHeight="1" thickBot="1" x14ac:dyDescent="0.25">
      <c r="B11" s="183"/>
      <c r="C11" s="184"/>
      <c r="D11" s="71"/>
      <c r="E11" s="181"/>
      <c r="F11" s="182"/>
      <c r="G11" s="157"/>
      <c r="H11" s="158"/>
      <c r="I11" s="159"/>
      <c r="J11" s="160"/>
      <c r="K11" s="172"/>
      <c r="L11" s="173"/>
      <c r="M11" s="172"/>
      <c r="N11" s="173"/>
      <c r="O11" s="172"/>
      <c r="P11" s="173"/>
      <c r="Q11" s="172"/>
      <c r="R11" s="174"/>
      <c r="S11" s="173"/>
      <c r="U11" s="48"/>
      <c r="V11" s="48"/>
      <c r="W11" s="48"/>
      <c r="X11" s="48"/>
      <c r="Y11" s="48"/>
    </row>
    <row r="12" spans="2:25" ht="18.95" customHeight="1" thickBot="1" x14ac:dyDescent="0.25">
      <c r="B12" s="73" t="s">
        <v>83</v>
      </c>
      <c r="C12" s="168"/>
      <c r="D12" s="169"/>
      <c r="E12" s="170"/>
      <c r="F12" s="175" t="s">
        <v>12</v>
      </c>
      <c r="G12" s="176"/>
      <c r="H12" s="175" t="s">
        <v>13</v>
      </c>
      <c r="I12" s="176"/>
      <c r="J12" s="72"/>
      <c r="K12" s="142"/>
      <c r="L12" s="143"/>
      <c r="M12" s="142"/>
      <c r="N12" s="143"/>
      <c r="O12" s="142"/>
      <c r="P12" s="143"/>
      <c r="Q12" s="142"/>
      <c r="R12" s="144"/>
      <c r="S12" s="143"/>
      <c r="U12" s="48"/>
      <c r="V12" s="48"/>
      <c r="W12" s="48"/>
      <c r="X12" s="48"/>
      <c r="Y12" s="48"/>
    </row>
    <row r="13" spans="2:25" ht="18.95" customHeight="1" thickBot="1" x14ac:dyDescent="0.25">
      <c r="B13" s="183"/>
      <c r="C13" s="184"/>
      <c r="D13" s="71"/>
      <c r="E13" s="181"/>
      <c r="F13" s="182"/>
      <c r="G13" s="157"/>
      <c r="H13" s="158"/>
      <c r="I13" s="159"/>
      <c r="J13" s="160"/>
      <c r="K13" s="172"/>
      <c r="L13" s="173"/>
      <c r="M13" s="172"/>
      <c r="N13" s="173"/>
      <c r="O13" s="172"/>
      <c r="P13" s="173"/>
      <c r="Q13" s="172"/>
      <c r="R13" s="174"/>
      <c r="S13" s="173"/>
      <c r="U13" s="48"/>
      <c r="V13" s="48"/>
      <c r="W13" s="48"/>
      <c r="X13" s="48"/>
      <c r="Y13" s="48"/>
    </row>
    <row r="14" spans="2:25" ht="18.95" customHeight="1" thickBot="1" x14ac:dyDescent="0.25">
      <c r="B14" s="73" t="s">
        <v>83</v>
      </c>
      <c r="C14" s="168"/>
      <c r="D14" s="169"/>
      <c r="E14" s="170"/>
      <c r="F14" s="175" t="s">
        <v>12</v>
      </c>
      <c r="G14" s="176"/>
      <c r="H14" s="175" t="s">
        <v>13</v>
      </c>
      <c r="I14" s="176"/>
      <c r="J14" s="72"/>
      <c r="K14" s="142"/>
      <c r="L14" s="143"/>
      <c r="M14" s="142"/>
      <c r="N14" s="143"/>
      <c r="O14" s="142"/>
      <c r="P14" s="143"/>
      <c r="Q14" s="142"/>
      <c r="R14" s="144"/>
      <c r="S14" s="143"/>
      <c r="U14" s="48"/>
      <c r="V14" s="48"/>
      <c r="W14" s="48"/>
      <c r="X14" s="48"/>
      <c r="Y14" s="48"/>
    </row>
    <row r="15" spans="2:25" ht="18.95" customHeight="1" thickBot="1" x14ac:dyDescent="0.25">
      <c r="B15" s="183"/>
      <c r="C15" s="184"/>
      <c r="D15" s="71"/>
      <c r="E15" s="181"/>
      <c r="F15" s="182"/>
      <c r="G15" s="157"/>
      <c r="H15" s="158"/>
      <c r="I15" s="159"/>
      <c r="J15" s="160"/>
      <c r="K15" s="172"/>
      <c r="L15" s="173"/>
      <c r="M15" s="172"/>
      <c r="N15" s="173"/>
      <c r="O15" s="172"/>
      <c r="P15" s="173"/>
      <c r="Q15" s="172"/>
      <c r="R15" s="174"/>
      <c r="S15" s="173"/>
      <c r="U15" s="52" t="str">
        <f>CFPL!Q3</f>
        <v>VEX</v>
      </c>
      <c r="V15" s="76"/>
      <c r="W15" s="77"/>
      <c r="X15" s="48"/>
      <c r="Y15" s="53" t="s">
        <v>41</v>
      </c>
    </row>
    <row r="16" spans="2:25" ht="22.5" customHeight="1" thickBot="1" x14ac:dyDescent="0.25">
      <c r="B16" s="73" t="s">
        <v>83</v>
      </c>
      <c r="C16" s="168"/>
      <c r="D16" s="169"/>
      <c r="E16" s="170"/>
      <c r="F16" s="175" t="s">
        <v>12</v>
      </c>
      <c r="G16" s="176"/>
      <c r="H16" s="175" t="s">
        <v>13</v>
      </c>
      <c r="I16" s="176"/>
      <c r="J16" s="72"/>
      <c r="K16" s="142"/>
      <c r="L16" s="143"/>
      <c r="M16" s="142"/>
      <c r="N16" s="143"/>
      <c r="O16" s="142"/>
      <c r="P16" s="143"/>
      <c r="Q16" s="142"/>
      <c r="R16" s="144"/>
      <c r="S16" s="143"/>
      <c r="U16" s="54" t="s">
        <v>24</v>
      </c>
      <c r="V16" s="54" t="s">
        <v>25</v>
      </c>
      <c r="W16" s="54" t="s">
        <v>47</v>
      </c>
      <c r="X16" s="54" t="s">
        <v>59</v>
      </c>
      <c r="Y16" s="55">
        <f>VLOOKUP(U15,Munka1!A9:D11,2,FALSE)</f>
        <v>1043</v>
      </c>
    </row>
    <row r="17" spans="2:25" ht="24" customHeight="1" thickBot="1" x14ac:dyDescent="0.25">
      <c r="B17" s="183"/>
      <c r="C17" s="184"/>
      <c r="D17" s="71"/>
      <c r="E17" s="181"/>
      <c r="F17" s="182"/>
      <c r="G17" s="157"/>
      <c r="H17" s="158"/>
      <c r="I17" s="159"/>
      <c r="J17" s="160"/>
      <c r="K17" s="187"/>
      <c r="L17" s="188"/>
      <c r="M17" s="187"/>
      <c r="N17" s="188"/>
      <c r="O17" s="187"/>
      <c r="P17" s="188"/>
      <c r="Q17" s="187"/>
      <c r="R17" s="189"/>
      <c r="S17" s="188"/>
      <c r="U17" s="56" t="s">
        <v>26</v>
      </c>
      <c r="V17" s="57">
        <f>VLOOKUP(U15,Munka1!A9:D11,3,FALSE)</f>
        <v>704</v>
      </c>
      <c r="W17" s="57">
        <f>VLOOKUP(U15,Munka1!A9:D11,4,FALSE)</f>
        <v>971</v>
      </c>
      <c r="X17" s="58">
        <f t="shared" ref="X17:X22" si="0">V17*W17/1000</f>
        <v>683.58399999999995</v>
      </c>
      <c r="Y17" s="54" t="s">
        <v>46</v>
      </c>
    </row>
    <row r="18" spans="2:25" ht="18.95" customHeight="1" thickBot="1" x14ac:dyDescent="0.25">
      <c r="B18" s="73" t="s">
        <v>83</v>
      </c>
      <c r="C18" s="168"/>
      <c r="D18" s="169"/>
      <c r="E18" s="170"/>
      <c r="F18" s="193" t="s">
        <v>12</v>
      </c>
      <c r="G18" s="194"/>
      <c r="H18" s="175" t="s">
        <v>13</v>
      </c>
      <c r="I18" s="176"/>
      <c r="J18" s="72"/>
      <c r="K18" s="190" t="s">
        <v>14</v>
      </c>
      <c r="L18" s="191"/>
      <c r="M18" s="191"/>
      <c r="N18" s="191"/>
      <c r="O18" s="191"/>
      <c r="P18" s="191"/>
      <c r="Q18" s="191"/>
      <c r="R18" s="191"/>
      <c r="S18" s="192"/>
      <c r="U18" s="56" t="s">
        <v>50</v>
      </c>
      <c r="V18" s="57">
        <f>Y18*0.72</f>
        <v>0</v>
      </c>
      <c r="W18" s="57">
        <v>1214</v>
      </c>
      <c r="X18" s="58">
        <f t="shared" si="0"/>
        <v>0</v>
      </c>
      <c r="Y18" s="20"/>
    </row>
    <row r="19" spans="2:25" ht="18.95" customHeight="1" thickBot="1" x14ac:dyDescent="0.25">
      <c r="B19" s="183"/>
      <c r="C19" s="184"/>
      <c r="D19" s="71"/>
      <c r="E19" s="181"/>
      <c r="F19" s="182"/>
      <c r="G19" s="157"/>
      <c r="H19" s="158"/>
      <c r="I19" s="159"/>
      <c r="J19" s="160"/>
      <c r="K19" s="110"/>
      <c r="L19" s="111"/>
      <c r="M19" s="111"/>
      <c r="N19" s="111"/>
      <c r="O19" s="111"/>
      <c r="P19" s="111"/>
      <c r="Q19" s="111"/>
      <c r="R19" s="111"/>
      <c r="S19" s="112"/>
      <c r="U19" s="56" t="s">
        <v>27</v>
      </c>
      <c r="V19" s="21"/>
      <c r="W19" s="57">
        <v>940</v>
      </c>
      <c r="X19" s="58">
        <f t="shared" si="0"/>
        <v>0</v>
      </c>
    </row>
    <row r="20" spans="2:25" ht="18.95" customHeight="1" thickBot="1" x14ac:dyDescent="0.25">
      <c r="B20" s="73" t="s">
        <v>62</v>
      </c>
      <c r="C20" s="168"/>
      <c r="D20" s="169"/>
      <c r="E20" s="170"/>
      <c r="F20" s="175" t="s">
        <v>12</v>
      </c>
      <c r="G20" s="176"/>
      <c r="H20" s="175" t="s">
        <v>13</v>
      </c>
      <c r="I20" s="176"/>
      <c r="J20" s="72"/>
      <c r="K20" s="110"/>
      <c r="L20" s="111"/>
      <c r="M20" s="111"/>
      <c r="N20" s="111"/>
      <c r="O20" s="111"/>
      <c r="P20" s="111"/>
      <c r="Q20" s="111"/>
      <c r="R20" s="111"/>
      <c r="S20" s="112"/>
      <c r="U20" s="56" t="s">
        <v>43</v>
      </c>
      <c r="V20" s="21"/>
      <c r="W20" s="57">
        <v>1854</v>
      </c>
      <c r="X20" s="58">
        <f t="shared" si="0"/>
        <v>0</v>
      </c>
    </row>
    <row r="21" spans="2:25" ht="18.95" customHeight="1" thickBot="1" x14ac:dyDescent="0.25">
      <c r="B21" s="183"/>
      <c r="C21" s="184"/>
      <c r="D21" s="71"/>
      <c r="E21" s="181"/>
      <c r="F21" s="182"/>
      <c r="G21" s="157"/>
      <c r="H21" s="158"/>
      <c r="I21" s="159"/>
      <c r="J21" s="160"/>
      <c r="K21" s="110"/>
      <c r="L21" s="111"/>
      <c r="M21" s="111"/>
      <c r="N21" s="111"/>
      <c r="O21" s="111"/>
      <c r="P21" s="111"/>
      <c r="Q21" s="111"/>
      <c r="R21" s="111"/>
      <c r="S21" s="112"/>
      <c r="U21" s="56" t="s">
        <v>49</v>
      </c>
      <c r="V21" s="21"/>
      <c r="W21" s="57">
        <v>2413</v>
      </c>
      <c r="X21" s="58">
        <f t="shared" si="0"/>
        <v>0</v>
      </c>
    </row>
    <row r="22" spans="2:25" ht="18.95" customHeight="1" thickBot="1" x14ac:dyDescent="0.25">
      <c r="B22" s="73" t="s">
        <v>62</v>
      </c>
      <c r="C22" s="168"/>
      <c r="D22" s="169"/>
      <c r="E22" s="170"/>
      <c r="F22" s="175" t="s">
        <v>12</v>
      </c>
      <c r="G22" s="176"/>
      <c r="H22" s="175" t="s">
        <v>13</v>
      </c>
      <c r="I22" s="176"/>
      <c r="J22" s="72"/>
      <c r="K22" s="110"/>
      <c r="L22" s="111"/>
      <c r="M22" s="111"/>
      <c r="N22" s="111"/>
      <c r="O22" s="111"/>
      <c r="P22" s="111"/>
      <c r="Q22" s="111"/>
      <c r="R22" s="111"/>
      <c r="S22" s="112"/>
      <c r="U22" s="56" t="s">
        <v>48</v>
      </c>
      <c r="V22" s="21"/>
      <c r="W22" s="57">
        <v>3124</v>
      </c>
      <c r="X22" s="58">
        <f t="shared" si="0"/>
        <v>0</v>
      </c>
    </row>
    <row r="23" spans="2:25" ht="18.95" customHeight="1" thickBot="1" x14ac:dyDescent="0.25">
      <c r="B23" s="183"/>
      <c r="C23" s="184"/>
      <c r="D23" s="71"/>
      <c r="E23" s="181"/>
      <c r="F23" s="182"/>
      <c r="G23" s="157"/>
      <c r="H23" s="158"/>
      <c r="I23" s="159"/>
      <c r="J23" s="160"/>
      <c r="K23" s="110"/>
      <c r="L23" s="111"/>
      <c r="M23" s="111"/>
      <c r="N23" s="111"/>
      <c r="O23" s="111"/>
      <c r="P23" s="111"/>
      <c r="Q23" s="111"/>
      <c r="R23" s="111"/>
      <c r="S23" s="112"/>
      <c r="U23" s="59" t="s">
        <v>28</v>
      </c>
      <c r="V23" s="62">
        <f>SUM(V17:V22)</f>
        <v>704</v>
      </c>
      <c r="W23" s="63">
        <f>X23/V23*1000</f>
        <v>971</v>
      </c>
      <c r="X23" s="64">
        <f>SUM(X17:X22)</f>
        <v>683.58399999999995</v>
      </c>
      <c r="Y23" s="54" t="s">
        <v>29</v>
      </c>
    </row>
    <row r="24" spans="2:25" ht="18.95" customHeight="1" thickBot="1" x14ac:dyDescent="0.25">
      <c r="B24" s="73" t="s">
        <v>62</v>
      </c>
      <c r="C24" s="168"/>
      <c r="D24" s="169"/>
      <c r="E24" s="170"/>
      <c r="F24" s="175" t="s">
        <v>12</v>
      </c>
      <c r="G24" s="176"/>
      <c r="H24" s="175" t="s">
        <v>13</v>
      </c>
      <c r="I24" s="176"/>
      <c r="J24" s="72"/>
      <c r="K24" s="110"/>
      <c r="L24" s="111"/>
      <c r="M24" s="111"/>
      <c r="N24" s="111"/>
      <c r="O24" s="111"/>
      <c r="P24" s="111"/>
      <c r="Q24" s="111"/>
      <c r="R24" s="111"/>
      <c r="S24" s="112"/>
      <c r="U24" s="56" t="s">
        <v>30</v>
      </c>
      <c r="V24" s="57">
        <f>Y24*0.72</f>
        <v>0</v>
      </c>
      <c r="W24" s="57">
        <v>1214</v>
      </c>
      <c r="X24" s="58">
        <f>V24*W24/1000</f>
        <v>0</v>
      </c>
      <c r="Y24" s="22">
        <f>Y18</f>
        <v>0</v>
      </c>
    </row>
    <row r="25" spans="2:25" ht="18.95" customHeight="1" thickBot="1" x14ac:dyDescent="0.25">
      <c r="B25" s="183"/>
      <c r="C25" s="184"/>
      <c r="D25" s="71"/>
      <c r="E25" s="181"/>
      <c r="F25" s="182"/>
      <c r="G25" s="157"/>
      <c r="H25" s="158"/>
      <c r="I25" s="159"/>
      <c r="J25" s="160"/>
      <c r="K25" s="113" t="s">
        <v>75</v>
      </c>
      <c r="L25" s="114"/>
      <c r="M25" s="114"/>
      <c r="N25" s="114"/>
      <c r="O25" s="114"/>
      <c r="P25" s="114"/>
      <c r="Q25" s="114"/>
      <c r="R25" s="114"/>
      <c r="S25" s="115"/>
      <c r="T25" s="23"/>
      <c r="U25" s="59" t="s">
        <v>31</v>
      </c>
      <c r="V25" s="62">
        <f>V23-V24</f>
        <v>704</v>
      </c>
      <c r="W25" s="63">
        <f>X25/V25*1000</f>
        <v>971</v>
      </c>
      <c r="X25" s="64">
        <f>(X23-X24)</f>
        <v>683.58399999999995</v>
      </c>
    </row>
    <row r="26" spans="2:25" ht="18.95" customHeight="1" thickBot="1" x14ac:dyDescent="0.3">
      <c r="B26" s="73" t="s">
        <v>62</v>
      </c>
      <c r="C26" s="168"/>
      <c r="D26" s="169"/>
      <c r="E26" s="170"/>
      <c r="F26" s="175" t="s">
        <v>12</v>
      </c>
      <c r="G26" s="176"/>
      <c r="H26" s="175" t="s">
        <v>13</v>
      </c>
      <c r="I26" s="176"/>
      <c r="J26" s="72"/>
      <c r="K26" s="86" t="s">
        <v>76</v>
      </c>
      <c r="L26" s="87"/>
      <c r="M26" s="87"/>
      <c r="N26" s="87"/>
      <c r="O26" s="87"/>
      <c r="P26" s="87"/>
      <c r="Q26" s="87"/>
      <c r="R26" s="87"/>
      <c r="S26" s="116"/>
      <c r="T26" s="24"/>
      <c r="U26" s="60" t="s">
        <v>36</v>
      </c>
      <c r="V26" s="65" t="str">
        <f>IF(V23&lt;=Y16,"OK","Over MTOW")</f>
        <v>OK</v>
      </c>
      <c r="W26" s="66"/>
      <c r="X26" s="67"/>
    </row>
    <row r="27" spans="2:25" ht="18.95" customHeight="1" thickBot="1" x14ac:dyDescent="0.3">
      <c r="B27" s="183"/>
      <c r="C27" s="184"/>
      <c r="D27" s="71"/>
      <c r="E27" s="181"/>
      <c r="F27" s="182"/>
      <c r="G27" s="157"/>
      <c r="H27" s="158"/>
      <c r="I27" s="159"/>
      <c r="J27" s="160"/>
      <c r="K27" s="117" t="s">
        <v>77</v>
      </c>
      <c r="L27" s="118"/>
      <c r="M27" s="119"/>
      <c r="N27" s="123" t="s">
        <v>15</v>
      </c>
      <c r="O27" s="123"/>
      <c r="P27" s="123"/>
      <c r="Q27" s="124" t="s">
        <v>16</v>
      </c>
      <c r="R27" s="123"/>
      <c r="S27" s="125"/>
      <c r="T27" s="24"/>
      <c r="U27" s="61" t="s">
        <v>39</v>
      </c>
      <c r="V27" s="65" t="str">
        <f>IF(NOT(R4="VEX utility"),(IF(AND(W23&gt;=889,V23&gt;=680,V23&lt;=1043,W23&lt;=1201,((W23-889)*1.77528+885)&gt;=V23),"OK","Out of Range")),(IF(AND(W23&gt;=889,V23&gt;=680,V23&lt;=907,W23&lt;=1028.7,((W23-889)*1.71875+885)&gt;=V23),"OK","Out of Range")))</f>
        <v>OK</v>
      </c>
      <c r="W27" s="68" t="s">
        <v>38</v>
      </c>
      <c r="X27" s="69">
        <f>X23*1000/V23</f>
        <v>971</v>
      </c>
    </row>
    <row r="28" spans="2:25" ht="24" customHeight="1" thickBot="1" x14ac:dyDescent="0.3">
      <c r="B28" s="73" t="s">
        <v>62</v>
      </c>
      <c r="C28" s="168"/>
      <c r="D28" s="169"/>
      <c r="E28" s="170"/>
      <c r="F28" s="175" t="s">
        <v>12</v>
      </c>
      <c r="G28" s="176"/>
      <c r="H28" s="175" t="s">
        <v>13</v>
      </c>
      <c r="I28" s="176"/>
      <c r="J28" s="72"/>
      <c r="K28" s="120"/>
      <c r="L28" s="121"/>
      <c r="M28" s="122"/>
      <c r="N28" s="38" t="s">
        <v>87</v>
      </c>
      <c r="O28" s="126" t="s">
        <v>86</v>
      </c>
      <c r="P28" s="127"/>
      <c r="Q28" s="39" t="s">
        <v>87</v>
      </c>
      <c r="R28" s="126" t="s">
        <v>86</v>
      </c>
      <c r="S28" s="127"/>
      <c r="T28" s="25"/>
      <c r="U28" s="61" t="s">
        <v>40</v>
      </c>
      <c r="V28" s="65" t="str">
        <f>IF(NOT(R4="VEX utility"),(IF(AND(W25&gt;=889,V25&gt;=680,V25&lt;=1043,W25&lt;=1201,((W25-889)*1.77528+885)&gt;=V25),"OK","Out of Range")),(IF(AND(W25&gt;=889,V25&gt;=680,V25&lt;=907,W25&lt;=1028.7,((W25-889)*1.71875+885)&gt;=V25),"OK","Out of Range")))</f>
        <v>OK</v>
      </c>
      <c r="W28" s="68" t="s">
        <v>38</v>
      </c>
      <c r="X28" s="69">
        <f>X25*1000/V25</f>
        <v>971</v>
      </c>
    </row>
    <row r="29" spans="2:25" ht="17.25" customHeight="1" thickBot="1" x14ac:dyDescent="0.25">
      <c r="B29" s="183"/>
      <c r="C29" s="184"/>
      <c r="D29" s="71"/>
      <c r="E29" s="181"/>
      <c r="F29" s="182"/>
      <c r="G29" s="157"/>
      <c r="H29" s="158"/>
      <c r="I29" s="159"/>
      <c r="J29" s="160"/>
      <c r="K29" s="128" t="s">
        <v>80</v>
      </c>
      <c r="L29" s="129"/>
      <c r="M29" s="129"/>
      <c r="N29" s="41"/>
      <c r="O29" s="200"/>
      <c r="P29" s="201"/>
      <c r="Q29" s="41"/>
      <c r="R29" s="200"/>
      <c r="S29" s="201"/>
      <c r="T29" s="26"/>
      <c r="U29" s="47" t="s">
        <v>63</v>
      </c>
      <c r="V29" s="47"/>
      <c r="W29" s="47"/>
      <c r="X29" s="47"/>
      <c r="Y29" s="47"/>
    </row>
    <row r="30" spans="2:25" ht="23.25" customHeight="1" thickBot="1" x14ac:dyDescent="0.25">
      <c r="B30" s="74" t="s">
        <v>62</v>
      </c>
      <c r="C30" s="216"/>
      <c r="D30" s="217"/>
      <c r="E30" s="218"/>
      <c r="F30" s="155" t="s">
        <v>12</v>
      </c>
      <c r="G30" s="156"/>
      <c r="H30" s="155" t="s">
        <v>13</v>
      </c>
      <c r="I30" s="156"/>
      <c r="J30" s="75"/>
      <c r="K30" s="132" t="s">
        <v>79</v>
      </c>
      <c r="L30" s="133"/>
      <c r="M30" s="133"/>
      <c r="N30" s="42"/>
      <c r="O30" s="198"/>
      <c r="P30" s="199"/>
      <c r="Q30" s="42"/>
      <c r="R30" s="98"/>
      <c r="S30" s="99"/>
      <c r="T30" s="25"/>
      <c r="U30" s="47" t="s">
        <v>71</v>
      </c>
      <c r="V30" s="47"/>
      <c r="W30" s="47"/>
      <c r="X30" s="47"/>
      <c r="Y30" s="47"/>
    </row>
    <row r="31" spans="2:25" ht="24.75" customHeight="1" thickBot="1" x14ac:dyDescent="0.25">
      <c r="B31" s="80" t="s">
        <v>18</v>
      </c>
      <c r="C31" s="81"/>
      <c r="D31" s="82"/>
      <c r="E31" s="154" t="s">
        <v>17</v>
      </c>
      <c r="F31" s="82"/>
      <c r="G31" s="94" t="s">
        <v>85</v>
      </c>
      <c r="H31" s="153"/>
      <c r="I31" s="94" t="s">
        <v>86</v>
      </c>
      <c r="J31" s="95"/>
      <c r="K31" s="83" t="s">
        <v>78</v>
      </c>
      <c r="L31" s="84"/>
      <c r="M31" s="85"/>
      <c r="N31" s="43"/>
      <c r="O31" s="130" t="s">
        <v>69</v>
      </c>
      <c r="P31" s="131"/>
      <c r="Q31" s="43"/>
      <c r="R31" s="130" t="s">
        <v>70</v>
      </c>
      <c r="S31" s="131"/>
      <c r="T31" s="25"/>
      <c r="U31" s="47" t="s">
        <v>64</v>
      </c>
      <c r="V31" s="47"/>
      <c r="W31" s="47"/>
      <c r="X31" s="47"/>
      <c r="Y31" s="47"/>
    </row>
    <row r="32" spans="2:25" ht="17.100000000000001" customHeight="1" thickBot="1" x14ac:dyDescent="0.25">
      <c r="B32" s="100" t="s">
        <v>5</v>
      </c>
      <c r="C32" s="101"/>
      <c r="D32" s="102"/>
      <c r="E32" s="106" t="s">
        <v>5</v>
      </c>
      <c r="F32" s="102"/>
      <c r="G32" s="108" t="s">
        <v>5</v>
      </c>
      <c r="H32" s="109"/>
      <c r="I32" s="108"/>
      <c r="J32" s="214"/>
      <c r="K32" s="86" t="s">
        <v>20</v>
      </c>
      <c r="L32" s="87"/>
      <c r="M32" s="87"/>
      <c r="N32" s="44"/>
      <c r="O32" s="92"/>
      <c r="P32" s="93"/>
      <c r="Q32" s="44"/>
      <c r="R32" s="92"/>
      <c r="S32" s="93"/>
      <c r="T32" s="25"/>
      <c r="U32" s="48"/>
      <c r="V32" s="79" t="s">
        <v>68</v>
      </c>
      <c r="W32" s="78" t="s">
        <v>67</v>
      </c>
      <c r="X32" s="79" t="s">
        <v>66</v>
      </c>
      <c r="Y32" s="79" t="s">
        <v>65</v>
      </c>
    </row>
    <row r="33" spans="2:25" ht="17.100000000000001" customHeight="1" thickBot="1" x14ac:dyDescent="0.25">
      <c r="B33" s="103"/>
      <c r="C33" s="104"/>
      <c r="D33" s="105"/>
      <c r="E33" s="107"/>
      <c r="F33" s="105"/>
      <c r="G33" s="107"/>
      <c r="H33" s="105"/>
      <c r="I33" s="107"/>
      <c r="J33" s="215"/>
      <c r="K33" s="27" t="s">
        <v>19</v>
      </c>
      <c r="L33" s="28"/>
      <c r="M33" s="28" t="s">
        <v>5</v>
      </c>
      <c r="N33" s="45"/>
      <c r="O33" s="96"/>
      <c r="P33" s="97"/>
      <c r="Q33" s="45"/>
      <c r="R33" s="96"/>
      <c r="S33" s="97"/>
      <c r="T33" s="25"/>
      <c r="U33" s="48"/>
      <c r="V33" s="79"/>
      <c r="W33" s="78"/>
      <c r="X33" s="79"/>
      <c r="Y33" s="79"/>
    </row>
    <row r="34" spans="2:25" ht="17.100000000000001" customHeight="1" thickBot="1" x14ac:dyDescent="0.25">
      <c r="B34" s="29" t="s">
        <v>22</v>
      </c>
      <c r="C34" s="30"/>
      <c r="D34" s="30"/>
      <c r="E34" s="30"/>
      <c r="F34" s="30"/>
      <c r="G34" s="30"/>
      <c r="H34" s="30"/>
      <c r="I34" s="30"/>
      <c r="J34" s="31"/>
      <c r="K34" s="88" t="s">
        <v>81</v>
      </c>
      <c r="L34" s="89"/>
      <c r="M34" s="89"/>
      <c r="N34" s="46"/>
      <c r="O34" s="98"/>
      <c r="P34" s="99"/>
      <c r="Q34" s="46"/>
      <c r="R34" s="98"/>
      <c r="S34" s="99"/>
      <c r="T34" s="25"/>
      <c r="U34" s="49" t="s">
        <v>44</v>
      </c>
      <c r="V34" s="50">
        <v>180</v>
      </c>
      <c r="W34" s="50">
        <v>80</v>
      </c>
      <c r="X34" s="50">
        <v>5</v>
      </c>
      <c r="Y34" s="50">
        <v>105</v>
      </c>
    </row>
    <row r="35" spans="2:25" ht="17.100000000000001" customHeight="1" thickBot="1" x14ac:dyDescent="0.25">
      <c r="B35" s="90" t="s">
        <v>23</v>
      </c>
      <c r="C35" s="91"/>
      <c r="D35" s="91"/>
      <c r="E35" s="91"/>
      <c r="F35" s="91"/>
      <c r="G35" s="91"/>
      <c r="H35" s="91"/>
      <c r="I35" s="91"/>
      <c r="J35" s="32"/>
      <c r="K35" s="86" t="s">
        <v>21</v>
      </c>
      <c r="L35" s="87"/>
      <c r="M35" s="87"/>
      <c r="N35" s="44"/>
      <c r="O35" s="92"/>
      <c r="P35" s="93"/>
      <c r="Q35" s="44"/>
      <c r="R35" s="92"/>
      <c r="S35" s="93"/>
      <c r="T35" s="33"/>
      <c r="U35" s="51" t="s">
        <v>45</v>
      </c>
      <c r="V35" s="50">
        <v>180</v>
      </c>
      <c r="W35" s="50">
        <v>80</v>
      </c>
      <c r="X35" s="50">
        <v>5</v>
      </c>
      <c r="Y35" s="50">
        <v>101</v>
      </c>
    </row>
    <row r="36" spans="2:25" ht="17.100000000000001" customHeight="1" x14ac:dyDescent="0.2">
      <c r="K36" s="34"/>
      <c r="L36" s="35"/>
      <c r="M36" s="35"/>
      <c r="N36" s="35"/>
      <c r="O36" s="35"/>
      <c r="P36" s="35"/>
      <c r="Q36" s="35"/>
      <c r="R36" s="35"/>
      <c r="S36" s="35"/>
      <c r="T36" s="34"/>
    </row>
    <row r="37" spans="2:25" ht="18.75" customHeight="1" x14ac:dyDescent="0.2"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2:25" ht="18" customHeight="1" x14ac:dyDescent="0.2">
      <c r="B38" s="36"/>
      <c r="C38" s="36"/>
      <c r="D38" s="36"/>
      <c r="E38" s="36"/>
      <c r="F38" s="37"/>
      <c r="G38" s="37"/>
      <c r="H38" s="37"/>
      <c r="I38" s="37"/>
      <c r="J38" s="36"/>
      <c r="K38" s="34"/>
    </row>
    <row r="39" spans="2:25" ht="21.95" customHeight="1" x14ac:dyDescent="0.2">
      <c r="B39" s="36"/>
      <c r="C39" s="36"/>
      <c r="D39" s="36"/>
      <c r="E39" s="36"/>
      <c r="F39" s="36"/>
      <c r="G39" s="37"/>
      <c r="H39" s="37"/>
      <c r="I39" s="37"/>
      <c r="J39" s="36"/>
      <c r="K39" s="34"/>
    </row>
    <row r="40" spans="2:25" ht="12" customHeight="1" x14ac:dyDescent="0.2"/>
    <row r="41" spans="2:25" ht="12" customHeight="1" x14ac:dyDescent="0.2"/>
    <row r="42" spans="2:25" ht="12" customHeight="1" x14ac:dyDescent="0.2"/>
    <row r="43" spans="2:25" ht="12" customHeight="1" x14ac:dyDescent="0.2"/>
  </sheetData>
  <sheetProtection password="8920" sheet="1" objects="1" scenarios="1" sort="0" autoFilter="0"/>
  <dataConsolidate>
    <dataRefs count="2">
      <dataRef ref="Z5:Z6" sheet="CFPL"/>
      <dataRef ref="Z5:Z8" sheet="CFPL"/>
    </dataRefs>
  </dataConsolidate>
  <mergeCells count="203">
    <mergeCell ref="G33:H33"/>
    <mergeCell ref="I32:J32"/>
    <mergeCell ref="I33:J33"/>
    <mergeCell ref="C18:E18"/>
    <mergeCell ref="C20:E20"/>
    <mergeCell ref="C22:E22"/>
    <mergeCell ref="C24:E24"/>
    <mergeCell ref="C26:E26"/>
    <mergeCell ref="C28:E28"/>
    <mergeCell ref="C30:E30"/>
    <mergeCell ref="B23:C23"/>
    <mergeCell ref="B25:C25"/>
    <mergeCell ref="B27:C27"/>
    <mergeCell ref="F24:G24"/>
    <mergeCell ref="F26:G26"/>
    <mergeCell ref="B29:C29"/>
    <mergeCell ref="E29:F29"/>
    <mergeCell ref="G27:H27"/>
    <mergeCell ref="I27:J27"/>
    <mergeCell ref="H26:I26"/>
    <mergeCell ref="H28:I28"/>
    <mergeCell ref="F28:G28"/>
    <mergeCell ref="H24:I24"/>
    <mergeCell ref="H22:I22"/>
    <mergeCell ref="O4:S4"/>
    <mergeCell ref="O5:S5"/>
    <mergeCell ref="O6:S6"/>
    <mergeCell ref="O30:P30"/>
    <mergeCell ref="R29:S29"/>
    <mergeCell ref="O29:P29"/>
    <mergeCell ref="R30:S30"/>
    <mergeCell ref="Q7:S7"/>
    <mergeCell ref="E3:F3"/>
    <mergeCell ref="E4:F4"/>
    <mergeCell ref="E5:F5"/>
    <mergeCell ref="E6:F6"/>
    <mergeCell ref="I3:J3"/>
    <mergeCell ref="I4:J4"/>
    <mergeCell ref="I5:J5"/>
    <mergeCell ref="I6:J6"/>
    <mergeCell ref="M4:N4"/>
    <mergeCell ref="M5:N5"/>
    <mergeCell ref="M6:N6"/>
    <mergeCell ref="E23:F23"/>
    <mergeCell ref="F22:G22"/>
    <mergeCell ref="E25:F25"/>
    <mergeCell ref="H30:I30"/>
    <mergeCell ref="E27:F27"/>
    <mergeCell ref="M17:N17"/>
    <mergeCell ref="O17:P17"/>
    <mergeCell ref="Q17:S17"/>
    <mergeCell ref="K18:S18"/>
    <mergeCell ref="K19:S19"/>
    <mergeCell ref="K20:S20"/>
    <mergeCell ref="B21:C21"/>
    <mergeCell ref="E21:F21"/>
    <mergeCell ref="B19:C19"/>
    <mergeCell ref="E19:F19"/>
    <mergeCell ref="B17:C17"/>
    <mergeCell ref="E17:F17"/>
    <mergeCell ref="H18:I18"/>
    <mergeCell ref="H20:I20"/>
    <mergeCell ref="F18:G18"/>
    <mergeCell ref="F20:G20"/>
    <mergeCell ref="G17:H17"/>
    <mergeCell ref="I17:J17"/>
    <mergeCell ref="K17:L17"/>
    <mergeCell ref="K21:S21"/>
    <mergeCell ref="B15:C15"/>
    <mergeCell ref="E15:F15"/>
    <mergeCell ref="H16:I16"/>
    <mergeCell ref="F16:G16"/>
    <mergeCell ref="K15:L15"/>
    <mergeCell ref="M15:N15"/>
    <mergeCell ref="O15:P15"/>
    <mergeCell ref="Q15:S15"/>
    <mergeCell ref="K16:L16"/>
    <mergeCell ref="M16:N16"/>
    <mergeCell ref="O16:P16"/>
    <mergeCell ref="Q16:S16"/>
    <mergeCell ref="C16:E16"/>
    <mergeCell ref="H14:I14"/>
    <mergeCell ref="F14:G14"/>
    <mergeCell ref="K14:L14"/>
    <mergeCell ref="M14:N14"/>
    <mergeCell ref="O14:P14"/>
    <mergeCell ref="Q14:S14"/>
    <mergeCell ref="G15:H15"/>
    <mergeCell ref="I15:J15"/>
    <mergeCell ref="Q10:S10"/>
    <mergeCell ref="K11:L11"/>
    <mergeCell ref="M11:N11"/>
    <mergeCell ref="O11:P11"/>
    <mergeCell ref="Q11:S11"/>
    <mergeCell ref="O13:P13"/>
    <mergeCell ref="Q13:S13"/>
    <mergeCell ref="B7:C7"/>
    <mergeCell ref="E9:F9"/>
    <mergeCell ref="B9:C9"/>
    <mergeCell ref="B11:C11"/>
    <mergeCell ref="E11:F11"/>
    <mergeCell ref="B13:C13"/>
    <mergeCell ref="E13:F13"/>
    <mergeCell ref="B8:C8"/>
    <mergeCell ref="D8:E8"/>
    <mergeCell ref="C10:E10"/>
    <mergeCell ref="C12:E12"/>
    <mergeCell ref="H12:I12"/>
    <mergeCell ref="F10:G10"/>
    <mergeCell ref="F12:G12"/>
    <mergeCell ref="G9:H9"/>
    <mergeCell ref="I9:J9"/>
    <mergeCell ref="F8:G8"/>
    <mergeCell ref="H8:I8"/>
    <mergeCell ref="K13:L13"/>
    <mergeCell ref="M13:N13"/>
    <mergeCell ref="B2:S2"/>
    <mergeCell ref="G31:H31"/>
    <mergeCell ref="E31:F31"/>
    <mergeCell ref="F30:G30"/>
    <mergeCell ref="G29:H29"/>
    <mergeCell ref="I29:J29"/>
    <mergeCell ref="B6:D6"/>
    <mergeCell ref="G7:H7"/>
    <mergeCell ref="G11:H11"/>
    <mergeCell ref="I11:J11"/>
    <mergeCell ref="G13:H13"/>
    <mergeCell ref="I13:J13"/>
    <mergeCell ref="G19:H19"/>
    <mergeCell ref="I19:J19"/>
    <mergeCell ref="G21:H21"/>
    <mergeCell ref="I21:J21"/>
    <mergeCell ref="G23:H23"/>
    <mergeCell ref="I23:J23"/>
    <mergeCell ref="G25:H25"/>
    <mergeCell ref="I25:J25"/>
    <mergeCell ref="B4:D4"/>
    <mergeCell ref="C14:E14"/>
    <mergeCell ref="M8:N8"/>
    <mergeCell ref="O8:P8"/>
    <mergeCell ref="G3:H3"/>
    <mergeCell ref="K3:L3"/>
    <mergeCell ref="M3:O3"/>
    <mergeCell ref="G4:H4"/>
    <mergeCell ref="K4:L4"/>
    <mergeCell ref="G5:H5"/>
    <mergeCell ref="K5:L5"/>
    <mergeCell ref="Q3:R3"/>
    <mergeCell ref="K12:L12"/>
    <mergeCell ref="M12:N12"/>
    <mergeCell ref="O12:P12"/>
    <mergeCell ref="Q12:S12"/>
    <mergeCell ref="G6:H6"/>
    <mergeCell ref="K6:L6"/>
    <mergeCell ref="K8:L8"/>
    <mergeCell ref="Q8:S8"/>
    <mergeCell ref="K9:L9"/>
    <mergeCell ref="M9:N9"/>
    <mergeCell ref="O9:P9"/>
    <mergeCell ref="Q9:S9"/>
    <mergeCell ref="K10:L10"/>
    <mergeCell ref="M10:N10"/>
    <mergeCell ref="O10:P10"/>
    <mergeCell ref="H10:I10"/>
    <mergeCell ref="V32:V33"/>
    <mergeCell ref="K22:S22"/>
    <mergeCell ref="K23:S23"/>
    <mergeCell ref="K24:S24"/>
    <mergeCell ref="K25:S25"/>
    <mergeCell ref="K26:S26"/>
    <mergeCell ref="K27:M28"/>
    <mergeCell ref="N27:P27"/>
    <mergeCell ref="Q27:S27"/>
    <mergeCell ref="O28:P28"/>
    <mergeCell ref="R28:S28"/>
    <mergeCell ref="K29:M29"/>
    <mergeCell ref="O31:P31"/>
    <mergeCell ref="R31:S31"/>
    <mergeCell ref="K30:M30"/>
    <mergeCell ref="V15:W15"/>
    <mergeCell ref="W32:W33"/>
    <mergeCell ref="X32:X33"/>
    <mergeCell ref="Y32:Y33"/>
    <mergeCell ref="B31:D31"/>
    <mergeCell ref="K31:M31"/>
    <mergeCell ref="K32:M32"/>
    <mergeCell ref="K34:M34"/>
    <mergeCell ref="B35:I35"/>
    <mergeCell ref="K35:M35"/>
    <mergeCell ref="O35:P35"/>
    <mergeCell ref="R35:S35"/>
    <mergeCell ref="I31:J31"/>
    <mergeCell ref="O32:P32"/>
    <mergeCell ref="R32:S32"/>
    <mergeCell ref="O33:P33"/>
    <mergeCell ref="O34:P34"/>
    <mergeCell ref="R33:S33"/>
    <mergeCell ref="R34:S34"/>
    <mergeCell ref="B32:D32"/>
    <mergeCell ref="B33:D33"/>
    <mergeCell ref="E32:F32"/>
    <mergeCell ref="E33:F33"/>
    <mergeCell ref="G32:H32"/>
  </mergeCells>
  <conditionalFormatting sqref="V26">
    <cfRule type="containsText" dxfId="4" priority="8" operator="containsText" text="over">
      <formula>NOT(ISERROR(SEARCH("over",V26)))</formula>
    </cfRule>
    <cfRule type="containsText" dxfId="3" priority="9" operator="containsText" text="OK">
      <formula>NOT(ISERROR(SEARCH("OK",V26)))</formula>
    </cfRule>
  </conditionalFormatting>
  <conditionalFormatting sqref="X21 X25 X23">
    <cfRule type="cellIs" dxfId="2" priority="10" stopIfTrue="1" operator="equal">
      <formula>0</formula>
    </cfRule>
  </conditionalFormatting>
  <conditionalFormatting sqref="V27:V28">
    <cfRule type="containsText" dxfId="1" priority="6" operator="containsText" text="out">
      <formula>NOT(ISERROR(SEARCH("out",V27)))</formula>
    </cfRule>
    <cfRule type="containsText" dxfId="0" priority="7" operator="containsText" text="OK">
      <formula>NOT(ISERROR(SEARCH("OK",V27)))</formula>
    </cfRule>
  </conditionalFormatting>
  <printOptions gridLinesSet="0"/>
  <pageMargins left="0.59055118110236227" right="0.59055118110236227" top="0.47244094488188981" bottom="0.47244094488188981" header="0.31496062992125984" footer="0.31496062992125984"/>
  <pageSetup paperSize="9" scale="79" orientation="landscape" horizontalDpi="120" verticalDpi="4294967292" r:id="rId1"/>
  <headerFooter scaleWithDoc="0"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Munka1!A9:A12</xm:f>
          </x14:formula1>
          <xm:sqref>Q3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4:O28"/>
  <sheetViews>
    <sheetView workbookViewId="0">
      <selection activeCell="B10" sqref="B10"/>
    </sheetView>
  </sheetViews>
  <sheetFormatPr defaultRowHeight="12.75" x14ac:dyDescent="0.2"/>
  <cols>
    <col min="1" max="1" width="9.7109375" customWidth="1"/>
    <col min="2" max="2" width="12" bestFit="1" customWidth="1"/>
    <col min="3" max="3" width="10.28515625" customWidth="1"/>
    <col min="4" max="4" width="7.5703125" bestFit="1" customWidth="1"/>
    <col min="5" max="5" width="8.7109375" bestFit="1" customWidth="1"/>
  </cols>
  <sheetData>
    <row r="4" spans="1:15" x14ac:dyDescent="0.2">
      <c r="J4" s="1"/>
    </row>
    <row r="6" spans="1:15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 t="s">
        <v>37</v>
      </c>
      <c r="N7" s="2"/>
      <c r="O7" s="2"/>
    </row>
    <row r="8" spans="1:15" x14ac:dyDescent="0.2">
      <c r="A8" s="2"/>
      <c r="B8" s="2" t="s">
        <v>34</v>
      </c>
      <c r="C8" s="2" t="s">
        <v>35</v>
      </c>
      <c r="D8" s="4" t="s">
        <v>42</v>
      </c>
      <c r="E8" s="2"/>
      <c r="F8" s="2"/>
      <c r="G8" s="2"/>
      <c r="H8" s="2"/>
      <c r="I8" s="2"/>
      <c r="J8" s="2"/>
      <c r="K8" s="2"/>
      <c r="L8" s="2"/>
      <c r="M8" s="5">
        <f>CFPL!W23</f>
        <v>971</v>
      </c>
      <c r="N8" s="6">
        <f>CFPL!V23</f>
        <v>704</v>
      </c>
      <c r="O8" s="2"/>
    </row>
    <row r="9" spans="1:15" x14ac:dyDescent="0.2">
      <c r="A9" s="4" t="s">
        <v>44</v>
      </c>
      <c r="B9" s="2">
        <v>1043</v>
      </c>
      <c r="C9" s="2">
        <v>702</v>
      </c>
      <c r="D9" s="2">
        <v>1041</v>
      </c>
      <c r="E9" s="2"/>
      <c r="F9" s="2"/>
      <c r="G9" s="2"/>
      <c r="H9" s="2"/>
      <c r="I9" s="2"/>
      <c r="J9" s="2"/>
      <c r="K9" s="2"/>
      <c r="L9" s="2"/>
      <c r="M9" s="5">
        <f>CFPL!W25</f>
        <v>971</v>
      </c>
      <c r="N9" s="6">
        <f>CFPL!V25</f>
        <v>704</v>
      </c>
      <c r="O9" s="2"/>
    </row>
    <row r="10" spans="1:15" x14ac:dyDescent="0.2">
      <c r="A10" s="4" t="s">
        <v>45</v>
      </c>
      <c r="B10" s="2">
        <v>1043</v>
      </c>
      <c r="C10" s="2">
        <v>704</v>
      </c>
      <c r="D10" s="2">
        <v>971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">
      <c r="A11" s="4" t="s">
        <v>72</v>
      </c>
      <c r="B11" s="2">
        <v>907</v>
      </c>
      <c r="C11" s="2">
        <v>696</v>
      </c>
      <c r="D11" s="2">
        <v>1011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">
      <c r="A12" s="4"/>
      <c r="B12" s="2"/>
      <c r="C12" s="2"/>
      <c r="D12" s="2"/>
      <c r="E12" s="2"/>
      <c r="F12" s="2"/>
      <c r="G12" s="2"/>
      <c r="H12" s="2"/>
      <c r="I12" s="2"/>
      <c r="J12" s="4"/>
      <c r="K12" s="2"/>
      <c r="L12" s="2"/>
      <c r="M12" s="2"/>
      <c r="N12" s="2"/>
      <c r="O12" s="2"/>
    </row>
    <row r="13" spans="1:15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">
      <c r="A20" s="2"/>
      <c r="B20" s="2"/>
      <c r="C20" s="2"/>
      <c r="D20" s="2"/>
      <c r="E20" s="2"/>
      <c r="F20" s="2"/>
      <c r="G20" s="2"/>
      <c r="H20" s="2"/>
      <c r="I20" s="2"/>
      <c r="J20" s="2" t="s">
        <v>32</v>
      </c>
      <c r="K20" s="2" t="s">
        <v>33</v>
      </c>
      <c r="L20" s="2"/>
      <c r="M20" s="2"/>
      <c r="N20" s="2"/>
      <c r="O20" s="2"/>
    </row>
    <row r="21" spans="1:15" x14ac:dyDescent="0.2">
      <c r="A21" s="2"/>
      <c r="B21" s="2"/>
      <c r="C21" s="2"/>
      <c r="D21" s="2"/>
      <c r="E21" s="2"/>
      <c r="F21" s="2"/>
      <c r="G21" s="2"/>
      <c r="H21" s="2"/>
      <c r="I21" s="2"/>
      <c r="J21" s="2">
        <v>889</v>
      </c>
      <c r="K21" s="2">
        <v>680</v>
      </c>
      <c r="L21" s="2"/>
      <c r="M21" s="2"/>
      <c r="N21" s="2"/>
      <c r="O21" s="2"/>
    </row>
    <row r="22" spans="1:15" x14ac:dyDescent="0.2">
      <c r="A22" s="2"/>
      <c r="B22" s="2"/>
      <c r="C22" s="2"/>
      <c r="D22" s="2"/>
      <c r="E22" s="2"/>
      <c r="F22" s="2"/>
      <c r="G22" s="2"/>
      <c r="H22" s="2"/>
      <c r="I22" s="2"/>
      <c r="J22" s="2">
        <v>889</v>
      </c>
      <c r="K22" s="2">
        <v>885</v>
      </c>
      <c r="L22" s="2"/>
      <c r="M22" s="2"/>
      <c r="N22" s="2"/>
      <c r="O22" s="2"/>
    </row>
    <row r="23" spans="1:15" x14ac:dyDescent="0.2">
      <c r="A23" s="2"/>
      <c r="B23" s="2"/>
      <c r="C23" s="2"/>
      <c r="D23" s="2"/>
      <c r="E23" s="2"/>
      <c r="F23" s="2"/>
      <c r="G23" s="2"/>
      <c r="H23" s="2"/>
      <c r="I23" s="2"/>
      <c r="J23" s="2">
        <f>IF(CFPL!$U$15="VEX utility",901.8,978)</f>
        <v>978</v>
      </c>
      <c r="K23" s="2">
        <f>IF(CFPL!$U$15="VEX utility",907,1043)</f>
        <v>1043</v>
      </c>
      <c r="L23" s="2"/>
      <c r="M23" s="2"/>
    </row>
    <row r="24" spans="1:15" x14ac:dyDescent="0.2">
      <c r="A24" s="2"/>
      <c r="B24" s="2"/>
      <c r="C24" s="2"/>
      <c r="D24" s="2"/>
      <c r="E24" s="2"/>
      <c r="F24" s="2"/>
      <c r="G24" s="2"/>
      <c r="H24" s="2"/>
      <c r="I24" s="2"/>
      <c r="J24" s="2">
        <f>IF(CFPL!$U$15="VEX utility",1028.7,1201)</f>
        <v>1201</v>
      </c>
      <c r="K24" s="2">
        <f>IF(CFPL!$U$15="VEX utility",907,1043)</f>
        <v>1043</v>
      </c>
      <c r="L24" s="2"/>
      <c r="O24" s="2"/>
    </row>
    <row r="25" spans="1:15" x14ac:dyDescent="0.2">
      <c r="A25" s="2"/>
      <c r="B25" s="2"/>
      <c r="C25" s="2"/>
      <c r="D25" s="2"/>
      <c r="E25" s="2"/>
      <c r="F25" s="2"/>
      <c r="G25" s="2"/>
      <c r="H25" s="2"/>
      <c r="I25" s="2"/>
      <c r="J25" s="2">
        <f>IF(CFPL!$U$15="VEX utility",1028.7,1201)</f>
        <v>1201</v>
      </c>
      <c r="K25" s="2">
        <v>680</v>
      </c>
      <c r="L25" s="2"/>
      <c r="M25" s="2"/>
      <c r="N25" s="2"/>
      <c r="O25" s="2"/>
    </row>
    <row r="26" spans="1:15" x14ac:dyDescent="0.2">
      <c r="A26" s="2"/>
      <c r="B26" s="2"/>
      <c r="C26" s="2"/>
      <c r="D26" s="2"/>
      <c r="E26" s="2"/>
      <c r="F26" s="2"/>
      <c r="G26" s="2"/>
      <c r="H26" s="2"/>
      <c r="I26" s="2"/>
      <c r="J26" s="2">
        <v>889</v>
      </c>
      <c r="K26" s="2">
        <v>680</v>
      </c>
      <c r="L26" s="2"/>
      <c r="M26" s="2"/>
      <c r="N26" s="2"/>
      <c r="O26" s="2"/>
    </row>
    <row r="27" spans="1:1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</sheetData>
  <sheetProtection algorithmName="SHA-512" hashValue="a/QnTrqXZawCDLwOcj0y+7IwQqan5fprA52tEeWNKA7D9byq74puygGCcK2xJrSaT5QGsRxKGzS9gEnPaAE1tw==" saltValue="0A6kUPAk8Ay8NMv9qLeF/w==" spinCount="100000" sheet="1" objects="1" scenarios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CFPL</vt:lpstr>
      <vt:lpstr>Munka1</vt:lpstr>
      <vt:lpstr>Munka2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COMPANY FPL</dc:title>
  <dc:creator>Lezsovits Gábor</dc:creator>
  <cp:lastModifiedBy>Boti</cp:lastModifiedBy>
  <cp:lastPrinted>2021-02-03T16:24:59Z</cp:lastPrinted>
  <dcterms:created xsi:type="dcterms:W3CDTF">2019-04-04T14:52:15Z</dcterms:created>
  <dcterms:modified xsi:type="dcterms:W3CDTF">2023-03-27T12:59:18Z</dcterms:modified>
</cp:coreProperties>
</file>