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FPL" sheetId="1" r:id="rId4"/>
    <sheet state="hidden" name="Munka1" sheetId="2" r:id="rId5"/>
  </sheets>
  <definedNames/>
  <calcPr/>
  <extLst>
    <ext uri="GoogleSheetsCustomDataVersion2">
      <go:sheetsCustomData xmlns:go="http://customooxmlschemas.google.com/" r:id="rId6" roundtripDataChecksum="t0AHMNSkIYJ4JlRDcjQv7/VyDfafCf8FnW0L8gh3XoY="/>
    </ext>
  </extLst>
</workbook>
</file>

<file path=xl/sharedStrings.xml><?xml version="1.0" encoding="utf-8"?>
<sst xmlns="http://schemas.openxmlformats.org/spreadsheetml/2006/main" count="120" uniqueCount="82">
  <si>
    <t>Company Flight Plan</t>
  </si>
  <si>
    <t>PIC:</t>
  </si>
  <si>
    <t>Dep A/D:</t>
  </si>
  <si>
    <t>Arrival A/D:</t>
  </si>
  <si>
    <t>Typ: P2002JF</t>
  </si>
  <si>
    <t>HA-</t>
  </si>
  <si>
    <t>BNJ</t>
  </si>
  <si>
    <t>Block Off:</t>
  </si>
  <si>
    <t>Take Off:</t>
  </si>
  <si>
    <t>Date:</t>
  </si>
  <si>
    <t>Student/Sup:</t>
  </si>
  <si>
    <t>Block On:</t>
  </si>
  <si>
    <t>Landing:</t>
  </si>
  <si>
    <t xml:space="preserve">QNH: </t>
  </si>
  <si>
    <t>Block Time:</t>
  </si>
  <si>
    <t>Flight Time:</t>
  </si>
  <si>
    <t xml:space="preserve">SQUAWK: </t>
  </si>
  <si>
    <t>True Trk.</t>
  </si>
  <si>
    <t>Mag. Trk.</t>
  </si>
  <si>
    <t>Leg time (min)</t>
  </si>
  <si>
    <t>Dist. (NM)</t>
  </si>
  <si>
    <t>Comm ID</t>
  </si>
  <si>
    <t>Freq.</t>
  </si>
  <si>
    <t>Nav ID</t>
  </si>
  <si>
    <t xml:space="preserve">Departure: </t>
  </si>
  <si>
    <t xml:space="preserve">WPT: </t>
  </si>
  <si>
    <t>ATO</t>
  </si>
  <si>
    <t>ETO</t>
  </si>
  <si>
    <t>Max. TOW</t>
  </si>
  <si>
    <t>Description</t>
  </si>
  <si>
    <t>Weight (kg)</t>
  </si>
  <si>
    <t>Arm (m)</t>
  </si>
  <si>
    <t>Moment (kg⋅m)</t>
  </si>
  <si>
    <t>Basic Empty Weight (Includes unusable fuel and full oil)</t>
  </si>
  <si>
    <t>Usable Fuel, Liter:</t>
  </si>
  <si>
    <t>Remarks:</t>
  </si>
  <si>
    <t>Usable Fuel (max 99 liters)</t>
  </si>
  <si>
    <t>Pilot and Front Passenger</t>
  </si>
  <si>
    <t>WPT:</t>
  </si>
  <si>
    <t>*Baggage Area  20kg max</t>
  </si>
  <si>
    <t>Take-Off Weight and Moment</t>
  </si>
  <si>
    <t>Fuel used</t>
  </si>
  <si>
    <t>Less Fuel for Flight in Litres</t>
  </si>
  <si>
    <t>Landing Weight and Moment</t>
  </si>
  <si>
    <t>Take-off weight check:</t>
  </si>
  <si>
    <t>CAVOK OPS Tel: +36 20 216 9908</t>
  </si>
  <si>
    <t>Take-off Center of gravity check:</t>
  </si>
  <si>
    <t>CG:</t>
  </si>
  <si>
    <t>Fuel Calculation</t>
  </si>
  <si>
    <t>Landing Center of gravity check:</t>
  </si>
  <si>
    <t>According to CAVOK policy</t>
  </si>
  <si>
    <t>Planned</t>
  </si>
  <si>
    <t>Actual</t>
  </si>
  <si>
    <t xml:space="preserve">If the following limits are not exceeded, the aircraft will be within the CG and MTOW limits, </t>
  </si>
  <si>
    <t>Fuel (l)</t>
  </si>
  <si>
    <t>Time (h:mm)</t>
  </si>
  <si>
    <t>letter "N" can be written to  both takeoff and landing CG position fields of the Operational log.</t>
  </si>
  <si>
    <t>Task (trip)</t>
  </si>
  <si>
    <t>In other cases the CG calculation has to be done as well:</t>
  </si>
  <si>
    <t>Nav. Reserve + contingency</t>
  </si>
  <si>
    <t>Pilot+pax weight (kg)</t>
  </si>
  <si>
    <t>Baggage area load (kg)</t>
  </si>
  <si>
    <t>Fuel on board (l)</t>
  </si>
  <si>
    <t>ALTERNATES</t>
  </si>
  <si>
    <t>Fuel</t>
  </si>
  <si>
    <t>Distance (NM)</t>
  </si>
  <si>
    <t>Final reserve + CAVOK safety</t>
  </si>
  <si>
    <t>:::::::</t>
  </si>
  <si>
    <t>::::::::</t>
  </si>
  <si>
    <t>MIN.  BLOCK</t>
  </si>
  <si>
    <t>Alternate</t>
  </si>
  <si>
    <t xml:space="preserve"> </t>
  </si>
  <si>
    <t>TEF</t>
  </si>
  <si>
    <t>Flight Planning completed acc. OM and AFM</t>
  </si>
  <si>
    <t>Extra</t>
  </si>
  <si>
    <t>VOH</t>
  </si>
  <si>
    <t>PIC-s signature:</t>
  </si>
  <si>
    <t>ACT.  BLOCK</t>
  </si>
  <si>
    <t>Result</t>
  </si>
  <si>
    <t>MTOW</t>
  </si>
  <si>
    <t>EMPTY</t>
  </si>
  <si>
    <t>ARM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</si>
</sst>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0"/>
    <numFmt numFmtId="165" formatCode="#,##0.000"/>
  </numFmts>
  <fonts count="21">
    <font>
      <sz val="10.0"/>
      <color rgb="FF000000"/>
      <name val="Calibri"/>
      <scheme val="minor"/>
    </font>
    <font>
      <sz val="10.0"/>
      <color theme="1"/>
      <name val="Arial"/>
    </font>
    <font>
      <b/>
      <sz val="15.0"/>
      <color theme="1"/>
      <name val="Arial"/>
    </font>
    <font/>
    <font>
      <b/>
      <sz val="8.0"/>
      <color theme="1"/>
      <name val="Arial"/>
    </font>
    <font>
      <b/>
      <sz val="10.0"/>
      <color theme="1"/>
      <name val="Arial"/>
    </font>
    <font>
      <b/>
      <sz val="12.0"/>
      <color theme="1"/>
      <name val="Arial"/>
    </font>
    <font>
      <sz val="8.0"/>
      <color theme="1"/>
      <name val="Arial"/>
    </font>
    <font>
      <b/>
      <sz val="5.0"/>
      <color rgb="FF000000"/>
      <name val="Arial"/>
    </font>
    <font>
      <b/>
      <sz val="10.0"/>
      <color rgb="FF000000"/>
      <name val="Arial"/>
    </font>
    <font>
      <sz val="8.0"/>
      <color rgb="FF000000"/>
      <name val="Arial"/>
    </font>
    <font>
      <sz val="10.0"/>
      <color rgb="FF000000"/>
      <name val="Arial"/>
    </font>
    <font>
      <b/>
      <sz val="12.0"/>
      <color rgb="FFFF0000"/>
      <name val="Arial"/>
    </font>
    <font>
      <sz val="5.0"/>
      <color rgb="FF000000"/>
      <name val="Arial"/>
    </font>
    <font>
      <sz val="13.0"/>
      <color theme="1"/>
      <name val="Arial"/>
    </font>
    <font>
      <b/>
      <sz val="9.0"/>
      <color theme="1"/>
      <name val="Arial"/>
    </font>
    <font>
      <b/>
      <sz val="11.0"/>
      <color theme="1"/>
      <name val="Arial"/>
    </font>
    <font>
      <b/>
      <sz val="6.0"/>
      <color theme="1"/>
      <name val="Arial"/>
    </font>
    <font>
      <sz val="6.0"/>
      <color theme="1"/>
      <name val="Arial"/>
    </font>
    <font>
      <sz val="10.0"/>
      <color theme="1"/>
      <name val="Open Sans"/>
    </font>
    <font>
      <b/>
      <sz val="10.0"/>
      <color theme="1"/>
      <name val="Open Sans"/>
    </font>
  </fonts>
  <fills count="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C000"/>
        <bgColor rgb="FFFFC000"/>
      </patternFill>
    </fill>
    <fill>
      <patternFill patternType="solid">
        <fgColor rgb="FF424242"/>
        <bgColor rgb="FF424242"/>
      </patternFill>
    </fill>
    <fill>
      <patternFill patternType="solid">
        <fgColor rgb="FFFFFFFF"/>
        <bgColor rgb="FFFFFFFF"/>
      </patternFill>
    </fill>
  </fills>
  <borders count="6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4" fillId="2" fontId="4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center" vertical="center"/>
    </xf>
    <xf borderId="8" fillId="0" fontId="3" numFmtId="0" xfId="0" applyBorder="1" applyFont="1"/>
    <xf borderId="9" fillId="2" fontId="6" numFmtId="0" xfId="0" applyAlignment="1" applyBorder="1" applyFont="1">
      <alignment horizontal="left" vertical="center"/>
    </xf>
    <xf borderId="7" fillId="0" fontId="3" numFmtId="0" xfId="0" applyBorder="1" applyFont="1"/>
    <xf borderId="10" fillId="0" fontId="3" numFmtId="0" xfId="0" applyBorder="1" applyFont="1"/>
    <xf borderId="11" fillId="0" fontId="5" numFmtId="0" xfId="0" applyAlignment="1" applyBorder="1" applyFont="1">
      <alignment vertical="center"/>
    </xf>
    <xf borderId="12" fillId="3" fontId="5" numFmtId="0" xfId="0" applyAlignment="1" applyBorder="1" applyFill="1" applyFont="1">
      <alignment horizontal="center" readingOrder="0" vertical="center"/>
    </xf>
    <xf borderId="8" fillId="0" fontId="4" numFmtId="0" xfId="0" applyAlignment="1" applyBorder="1" applyFont="1">
      <alignment vertical="center"/>
    </xf>
    <xf borderId="4" fillId="0" fontId="6" numFmtId="0" xfId="0" applyAlignment="1" applyBorder="1" applyFont="1">
      <alignment horizontal="center" vertical="center"/>
    </xf>
    <xf borderId="13" fillId="2" fontId="4" numFmtId="0" xfId="0" applyAlignment="1" applyBorder="1" applyFont="1">
      <alignment horizontal="left" vertical="center"/>
    </xf>
    <xf borderId="14" fillId="0" fontId="3" numFmtId="0" xfId="0" applyBorder="1" applyFont="1"/>
    <xf borderId="15" fillId="0" fontId="5" numFmtId="0" xfId="0" applyAlignment="1" applyBorder="1" applyFont="1">
      <alignment horizontal="center" vertical="center"/>
    </xf>
    <xf borderId="15" fillId="0" fontId="3" numFmtId="0" xfId="0" applyBorder="1" applyFont="1"/>
    <xf borderId="16" fillId="0" fontId="3" numFmtId="0" xfId="0" applyBorder="1" applyFont="1"/>
    <xf borderId="17" fillId="2" fontId="5" numFmtId="0" xfId="0" applyAlignment="1" applyBorder="1" applyFont="1">
      <alignment horizontal="left" vertical="center"/>
    </xf>
    <xf borderId="18" fillId="0" fontId="3" numFmtId="0" xfId="0" applyBorder="1" applyFont="1"/>
    <xf borderId="19" fillId="0" fontId="6" numFmtId="14" xfId="0" applyAlignment="1" applyBorder="1" applyFont="1" applyNumberFormat="1">
      <alignment horizontal="center" vertical="center"/>
    </xf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23" fillId="2" fontId="4" numFmtId="0" xfId="0" applyAlignment="1" applyBorder="1" applyFont="1">
      <alignment horizontal="left" vertical="center"/>
    </xf>
    <xf borderId="4" fillId="2" fontId="5" numFmtId="0" xfId="0" applyAlignment="1" applyBorder="1" applyFont="1">
      <alignment horizontal="left" vertical="center"/>
    </xf>
    <xf borderId="24" fillId="2" fontId="4" numFmtId="0" xfId="0" applyAlignment="1" applyBorder="1" applyFont="1">
      <alignment horizontal="left" vertical="center"/>
    </xf>
    <xf borderId="25" fillId="0" fontId="3" numFmtId="0" xfId="0" applyBorder="1" applyFont="1"/>
    <xf borderId="26" fillId="0" fontId="5" numFmtId="0" xfId="0" applyAlignment="1" applyBorder="1" applyFont="1">
      <alignment horizontal="center" vertical="center"/>
    </xf>
    <xf borderId="26" fillId="0" fontId="3" numFmtId="0" xfId="0" applyBorder="1" applyFont="1"/>
    <xf borderId="4" fillId="4" fontId="7" numFmtId="0" xfId="0" applyAlignment="1" applyBorder="1" applyFill="1" applyFont="1">
      <alignment horizontal="center"/>
    </xf>
    <xf borderId="27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28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vertical="center"/>
    </xf>
    <xf borderId="29" fillId="0" fontId="8" numFmtId="0" xfId="0" applyAlignment="1" applyBorder="1" applyFont="1">
      <alignment horizontal="left" vertical="center"/>
    </xf>
    <xf borderId="30" fillId="0" fontId="3" numFmtId="0" xfId="0" applyBorder="1" applyFont="1"/>
    <xf borderId="7" fillId="0" fontId="9" numFmtId="0" xfId="0" applyAlignment="1" applyBorder="1" applyFont="1">
      <alignment horizontal="center" vertical="center"/>
    </xf>
    <xf borderId="31" fillId="0" fontId="3" numFmtId="0" xfId="0" applyBorder="1" applyFont="1"/>
    <xf borderId="11" fillId="2" fontId="10" numFmtId="0" xfId="0" applyAlignment="1" applyBorder="1" applyFont="1">
      <alignment horizontal="left" vertical="top"/>
    </xf>
    <xf borderId="32" fillId="4" fontId="10" numFmtId="0" xfId="0" applyAlignment="1" applyBorder="1" applyFont="1">
      <alignment horizontal="left" vertical="top"/>
    </xf>
    <xf borderId="9" fillId="5" fontId="11" numFmtId="0" xfId="0" applyAlignment="1" applyBorder="1" applyFill="1" applyFont="1">
      <alignment horizontal="center" vertical="center"/>
    </xf>
    <xf borderId="33" fillId="0" fontId="1" numFmtId="164" xfId="0" applyAlignment="1" applyBorder="1" applyFont="1" applyNumberFormat="1">
      <alignment horizontal="center" vertical="center"/>
    </xf>
    <xf borderId="34" fillId="0" fontId="12" numFmtId="164" xfId="0" applyAlignment="1" applyBorder="1" applyFont="1" applyNumberFormat="1">
      <alignment horizontal="center" vertical="center"/>
    </xf>
    <xf borderId="33" fillId="0" fontId="3" numFmtId="0" xfId="0" applyBorder="1" applyFont="1"/>
    <xf borderId="34" fillId="0" fontId="5" numFmtId="1" xfId="0" applyAlignment="1" applyBorder="1" applyFont="1" applyNumberFormat="1">
      <alignment horizontal="center" vertical="center"/>
    </xf>
    <xf borderId="34" fillId="0" fontId="1" numFmtId="0" xfId="0" applyAlignment="1" applyBorder="1" applyFont="1">
      <alignment horizontal="center" vertical="center"/>
    </xf>
    <xf borderId="23" fillId="5" fontId="1" numFmtId="0" xfId="0" applyAlignment="1" applyBorder="1" applyFont="1">
      <alignment horizontal="center" vertical="center"/>
    </xf>
    <xf borderId="35" fillId="0" fontId="8" numFmtId="0" xfId="0" applyAlignment="1" applyBorder="1" applyFont="1">
      <alignment vertical="center"/>
    </xf>
    <xf borderId="36" fillId="0" fontId="9" numFmtId="0" xfId="0" applyAlignment="1" applyBorder="1" applyFont="1">
      <alignment horizontal="center" vertical="center"/>
    </xf>
    <xf borderId="36" fillId="0" fontId="3" numFmtId="0" xfId="0" applyBorder="1" applyFont="1"/>
    <xf borderId="37" fillId="0" fontId="3" numFmtId="0" xfId="0" applyBorder="1" applyFont="1"/>
    <xf borderId="11" fillId="2" fontId="13" numFmtId="0" xfId="0" applyAlignment="1" applyBorder="1" applyFont="1">
      <alignment horizontal="left" vertical="top"/>
    </xf>
    <xf borderId="11" fillId="5" fontId="13" numFmtId="0" xfId="0" applyAlignment="1" applyBorder="1" applyFont="1">
      <alignment horizontal="left" vertical="top"/>
    </xf>
    <xf borderId="23" fillId="5" fontId="11" numFmtId="0" xfId="0" applyAlignment="1" applyBorder="1" applyFont="1">
      <alignment horizontal="center" vertical="center"/>
    </xf>
    <xf borderId="38" fillId="2" fontId="14" numFmtId="0" xfId="0" applyAlignment="1" applyBorder="1" applyFont="1">
      <alignment horizontal="center" vertical="center"/>
    </xf>
    <xf borderId="39" fillId="0" fontId="5" numFmtId="14" xfId="0" applyAlignment="1" applyBorder="1" applyFont="1" applyNumberFormat="1">
      <alignment horizontal="center"/>
    </xf>
    <xf borderId="38" fillId="2" fontId="5" numFmtId="0" xfId="0" applyBorder="1" applyFont="1"/>
    <xf borderId="38" fillId="2" fontId="4" numFmtId="0" xfId="0" applyAlignment="1" applyBorder="1" applyFont="1">
      <alignment horizontal="center" shrinkToFit="0" wrapText="1"/>
    </xf>
    <xf borderId="38" fillId="2" fontId="5" numFmtId="0" xfId="0" applyAlignment="1" applyBorder="1" applyFont="1">
      <alignment horizontal="center" vertical="center"/>
    </xf>
    <xf borderId="24" fillId="5" fontId="1" numFmtId="0" xfId="0" applyAlignment="1" applyBorder="1" applyFont="1">
      <alignment horizontal="center" vertical="center"/>
    </xf>
    <xf borderId="38" fillId="2" fontId="7" numFmtId="0" xfId="0" applyAlignment="1" applyBorder="1" applyFont="1">
      <alignment horizontal="left" shrinkToFit="0" vertical="center" wrapText="1"/>
    </xf>
    <xf borderId="38" fillId="2" fontId="7" numFmtId="3" xfId="0" applyAlignment="1" applyBorder="1" applyFont="1" applyNumberFormat="1">
      <alignment horizontal="center" vertical="center"/>
    </xf>
    <xf borderId="38" fillId="2" fontId="7" numFmtId="165" xfId="0" applyAlignment="1" applyBorder="1" applyFont="1" applyNumberFormat="1">
      <alignment horizontal="center" vertical="center"/>
    </xf>
    <xf borderId="11" fillId="5" fontId="13" numFmtId="164" xfId="0" applyAlignment="1" applyBorder="1" applyFont="1" applyNumberFormat="1">
      <alignment horizontal="left" vertical="top"/>
    </xf>
    <xf borderId="9" fillId="5" fontId="5" numFmtId="0" xfId="0" applyAlignment="1" applyBorder="1" applyFont="1">
      <alignment horizontal="left" vertical="center"/>
    </xf>
    <xf borderId="38" fillId="0" fontId="7" numFmtId="0" xfId="0" applyAlignment="1" applyBorder="1" applyFont="1">
      <alignment horizontal="center" vertical="center"/>
    </xf>
    <xf borderId="23" fillId="5" fontId="1" numFmtId="0" xfId="0" applyAlignment="1" applyBorder="1" applyFont="1">
      <alignment horizontal="left" vertical="center"/>
    </xf>
    <xf borderId="38" fillId="0" fontId="7" numFmtId="3" xfId="0" applyAlignment="1" applyBorder="1" applyFont="1" applyNumberFormat="1">
      <alignment horizontal="center" vertical="center"/>
    </xf>
    <xf borderId="38" fillId="2" fontId="15" numFmtId="0" xfId="0" applyAlignment="1" applyBorder="1" applyFont="1">
      <alignment horizontal="left" shrinkToFit="0" vertical="center" wrapText="1"/>
    </xf>
    <xf borderId="38" fillId="2" fontId="4" numFmtId="3" xfId="0" applyAlignment="1" applyBorder="1" applyFont="1" applyNumberFormat="1">
      <alignment horizontal="center" vertical="center"/>
    </xf>
    <xf borderId="38" fillId="2" fontId="4" numFmtId="165" xfId="0" applyAlignment="1" applyBorder="1" applyFont="1" applyNumberFormat="1">
      <alignment horizontal="center" vertical="center"/>
    </xf>
    <xf borderId="38" fillId="3" fontId="7" numFmtId="0" xfId="0" applyAlignment="1" applyBorder="1" applyFont="1">
      <alignment horizontal="center" vertical="center"/>
    </xf>
    <xf borderId="40" fillId="2" fontId="4" numFmtId="0" xfId="0" applyAlignment="1" applyBorder="1" applyFont="1">
      <alignment horizontal="left" shrinkToFit="0" vertical="center" wrapText="1"/>
    </xf>
    <xf borderId="15" fillId="0" fontId="5" numFmtId="0" xfId="0" applyBorder="1" applyFont="1"/>
    <xf borderId="41" fillId="2" fontId="1" numFmtId="0" xfId="0" applyBorder="1" applyFont="1"/>
    <xf borderId="42" fillId="2" fontId="1" numFmtId="0" xfId="0" applyBorder="1" applyFont="1"/>
    <xf borderId="24" fillId="5" fontId="5" numFmtId="0" xfId="0" applyAlignment="1" applyBorder="1" applyFont="1">
      <alignment horizontal="left" vertical="center"/>
    </xf>
    <xf borderId="43" fillId="2" fontId="4" numFmtId="0" xfId="0" applyBorder="1" applyFont="1"/>
    <xf borderId="44" fillId="2" fontId="1" numFmtId="0" xfId="0" applyBorder="1" applyFont="1"/>
    <xf borderId="45" fillId="2" fontId="1" numFmtId="0" xfId="0" applyBorder="1" applyFont="1"/>
    <xf borderId="29" fillId="2" fontId="4" numFmtId="0" xfId="0" applyAlignment="1" applyBorder="1" applyFont="1">
      <alignment horizontal="center" shrinkToFit="0" vertical="center" wrapText="1"/>
    </xf>
    <xf borderId="46" fillId="0" fontId="3" numFmtId="0" xfId="0" applyBorder="1" applyFont="1"/>
    <xf borderId="12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0" fillId="0" fontId="1" numFmtId="0" xfId="0" applyAlignment="1" applyFont="1">
      <alignment horizontal="left" vertical="center"/>
    </xf>
    <xf borderId="19" fillId="0" fontId="3" numFmtId="0" xfId="0" applyBorder="1" applyFont="1"/>
    <xf borderId="47" fillId="2" fontId="4" numFmtId="0" xfId="0" applyAlignment="1" applyBorder="1" applyFont="1">
      <alignment horizontal="center" vertical="center"/>
    </xf>
    <xf borderId="34" fillId="2" fontId="4" numFmtId="0" xfId="0" applyAlignment="1" applyBorder="1" applyFont="1">
      <alignment horizontal="center" shrinkToFit="0" vertical="center" wrapText="1"/>
    </xf>
    <xf borderId="48" fillId="2" fontId="4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9" fillId="2" fontId="4" numFmtId="0" xfId="0" applyAlignment="1" applyBorder="1" applyFont="1">
      <alignment horizontal="left" shrinkToFit="0" vertical="center" wrapText="1"/>
    </xf>
    <xf borderId="49" fillId="0" fontId="5" numFmtId="0" xfId="0" applyAlignment="1" applyBorder="1" applyFont="1">
      <alignment horizontal="center" vertical="center"/>
    </xf>
    <xf borderId="11" fillId="0" fontId="5" numFmtId="20" xfId="0" applyAlignment="1" applyBorder="1" applyFont="1" applyNumberFormat="1">
      <alignment horizontal="center"/>
    </xf>
    <xf borderId="19" fillId="0" fontId="8" numFmtId="0" xfId="0" applyAlignment="1" applyBorder="1" applyFont="1">
      <alignment vertical="center"/>
    </xf>
    <xf borderId="20" fillId="0" fontId="9" numFmtId="0" xfId="0" applyAlignment="1" applyBorder="1" applyFont="1">
      <alignment horizontal="center" vertical="center"/>
    </xf>
    <xf borderId="50" fillId="0" fontId="3" numFmtId="0" xfId="0" applyBorder="1" applyFont="1"/>
    <xf borderId="51" fillId="5" fontId="13" numFmtId="0" xfId="0" applyAlignment="1" applyBorder="1" applyFont="1">
      <alignment horizontal="left" vertical="top"/>
    </xf>
    <xf borderId="52" fillId="0" fontId="3" numFmtId="0" xfId="0" applyBorder="1" applyFont="1"/>
    <xf borderId="53" fillId="4" fontId="10" numFmtId="0" xfId="0" applyAlignment="1" applyBorder="1" applyFont="1">
      <alignment horizontal="left" vertical="top"/>
    </xf>
    <xf borderId="23" fillId="2" fontId="4" numFmtId="0" xfId="0" applyAlignment="1" applyBorder="1" applyFont="1">
      <alignment horizontal="left" shrinkToFit="0" vertical="center" wrapText="1"/>
    </xf>
    <xf borderId="54" fillId="0" fontId="3" numFmtId="0" xfId="0" applyBorder="1" applyFont="1"/>
    <xf borderId="55" fillId="0" fontId="5" numFmtId="0" xfId="0" applyAlignment="1" applyBorder="1" applyFont="1">
      <alignment horizontal="center" vertical="center"/>
    </xf>
    <xf borderId="56" fillId="0" fontId="5" numFmtId="20" xfId="0" applyAlignment="1" applyBorder="1" applyFont="1" applyNumberFormat="1">
      <alignment horizontal="center" vertical="center"/>
    </xf>
    <xf borderId="34" fillId="0" fontId="5" numFmtId="20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17" fillId="2" fontId="4" numFmtId="0" xfId="0" applyAlignment="1" applyBorder="1" applyFont="1">
      <alignment horizontal="center" vertical="center"/>
    </xf>
    <xf borderId="57" fillId="0" fontId="3" numFmtId="0" xfId="0" applyBorder="1" applyFont="1"/>
    <xf borderId="58" fillId="0" fontId="3" numFmtId="0" xfId="0" applyBorder="1" applyFont="1"/>
    <xf borderId="59" fillId="2" fontId="4" numFmtId="0" xfId="0" applyAlignment="1" applyBorder="1" applyFont="1">
      <alignment horizontal="center" vertical="center"/>
    </xf>
    <xf borderId="59" fillId="2" fontId="4" numFmtId="0" xfId="0" applyAlignment="1" applyBorder="1" applyFont="1">
      <alignment horizontal="center" shrinkToFit="0" vertical="center" wrapText="1"/>
    </xf>
    <xf borderId="24" fillId="2" fontId="4" numFmtId="0" xfId="0" applyAlignment="1" applyBorder="1" applyFont="1">
      <alignment horizontal="left" shrinkToFit="0" vertical="center" wrapText="1"/>
    </xf>
    <xf borderId="24" fillId="0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9" fillId="0" fontId="16" numFmtId="0" xfId="0" applyAlignment="1" applyBorder="1" applyFont="1">
      <alignment horizontal="center" vertical="center"/>
    </xf>
    <xf borderId="11" fillId="0" fontId="16" numFmtId="0" xfId="0" applyAlignment="1" applyBorder="1" applyFont="1">
      <alignment horizontal="center" vertical="center"/>
    </xf>
    <xf borderId="11" fillId="0" fontId="16" numFmtId="20" xfId="0" applyAlignment="1" applyBorder="1" applyFont="1" applyNumberFormat="1">
      <alignment horizontal="center" vertical="center"/>
    </xf>
    <xf borderId="60" fillId="0" fontId="5" numFmtId="0" xfId="0" applyAlignment="1" applyBorder="1" applyFont="1">
      <alignment horizontal="center" vertical="center"/>
    </xf>
    <xf borderId="51" fillId="0" fontId="5" numFmtId="20" xfId="0" applyAlignment="1" applyBorder="1" applyFont="1" applyNumberFormat="1">
      <alignment horizontal="center" vertical="center"/>
    </xf>
    <xf borderId="0" fillId="0" fontId="1" numFmtId="0" xfId="0" applyAlignment="1" applyFont="1">
      <alignment horizontal="right" vertical="center"/>
    </xf>
    <xf borderId="0" fillId="0" fontId="7" numFmtId="0" xfId="0" applyAlignment="1" applyFont="1">
      <alignment vertical="center"/>
    </xf>
    <xf borderId="24" fillId="0" fontId="16" numFmtId="0" xfId="0" applyAlignment="1" applyBorder="1" applyFont="1">
      <alignment horizontal="center" vertical="center"/>
    </xf>
    <xf borderId="34" fillId="0" fontId="16" numFmtId="0" xfId="0" applyAlignment="1" applyBorder="1" applyFont="1">
      <alignment horizontal="center" vertical="center"/>
    </xf>
    <xf borderId="34" fillId="0" fontId="16" numFmtId="20" xfId="0" applyAlignment="1" applyBorder="1" applyFont="1" applyNumberFormat="1">
      <alignment horizontal="center" vertical="center"/>
    </xf>
    <xf borderId="61" fillId="2" fontId="4" numFmtId="0" xfId="0" applyAlignment="1" applyBorder="1" applyFont="1">
      <alignment vertical="center"/>
    </xf>
    <xf borderId="62" fillId="2" fontId="4" numFmtId="0" xfId="0" applyAlignment="1" applyBorder="1" applyFont="1">
      <alignment vertical="center"/>
    </xf>
    <xf borderId="63" fillId="0" fontId="5" numFmtId="0" xfId="0" applyAlignment="1" applyBorder="1" applyFont="1">
      <alignment horizontal="center" vertical="center"/>
    </xf>
    <xf borderId="11" fillId="0" fontId="5" numFmtId="20" xfId="0" applyAlignment="1" applyBorder="1" applyFont="1" applyNumberFormat="1">
      <alignment horizontal="center" vertical="center"/>
    </xf>
    <xf borderId="0" fillId="0" fontId="1" numFmtId="0" xfId="0" applyAlignment="1" applyFont="1">
      <alignment vertical="center"/>
    </xf>
    <xf borderId="35" fillId="0" fontId="4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64" fillId="0" fontId="7" numFmtId="0" xfId="0" applyAlignment="1" applyBorder="1" applyFont="1">
      <alignment vertical="center"/>
    </xf>
    <xf borderId="65" fillId="0" fontId="3" numFmtId="0" xfId="0" applyBorder="1" applyFont="1"/>
    <xf borderId="66" fillId="0" fontId="5" numFmtId="0" xfId="0" applyAlignment="1" applyBorder="1" applyFont="1">
      <alignment horizontal="center" vertical="center"/>
    </xf>
    <xf borderId="19" fillId="0" fontId="4" numFmtId="0" xfId="0" applyAlignment="1" applyBorder="1" applyFont="1">
      <alignment horizontal="left" vertical="center"/>
    </xf>
    <xf borderId="21" fillId="0" fontId="7" numFmtId="0" xfId="0" applyAlignment="1" applyBorder="1" applyFont="1">
      <alignment vertical="center"/>
    </xf>
    <xf borderId="0" fillId="0" fontId="17" numFmtId="0" xfId="0" applyAlignment="1" applyFont="1">
      <alignment horizontal="left" vertical="center"/>
    </xf>
    <xf borderId="0" fillId="0" fontId="18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19" numFmtId="0" xfId="0" applyFont="1"/>
    <xf borderId="0" fillId="0" fontId="20" numFmtId="0" xfId="0" applyFont="1"/>
    <xf borderId="0" fillId="0" fontId="19" numFmtId="4" xfId="0" applyFont="1" applyNumberFormat="1"/>
    <xf borderId="0" fillId="0" fontId="19" numFmtId="3" xfId="0" applyFont="1" applyNumberFormat="1"/>
  </cellXfs>
  <cellStyles count="1">
    <cellStyle xfId="0" name="Normal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C0C0C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Weight and Balance 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Munka1!$J$21:$J$26</c:f>
            </c:numRef>
          </c:xVal>
          <c:yVal>
            <c:numRef>
              <c:f>Munka1!$K$21:$K$26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7295238"/>
        <c:axId val="187148343"/>
      </c:scatterChart>
      <c:valAx>
        <c:axId val="175729523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Arm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7148343"/>
      </c:valAx>
      <c:valAx>
        <c:axId val="187148343"/>
        <c:scaling>
          <c:orientation val="minMax"/>
          <c:min val="35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Loaded A/C Weight (kg)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5729523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438150</xdr:colOff>
      <xdr:row>1</xdr:row>
      <xdr:rowOff>66675</xdr:rowOff>
    </xdr:from>
    <xdr:ext cx="4257675" cy="3162300"/>
    <xdr:graphicFrame>
      <xdr:nvGraphicFramePr>
        <xdr:cNvPr id="50184977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276225</xdr:colOff>
      <xdr:row>33</xdr:row>
      <xdr:rowOff>9525</xdr:rowOff>
    </xdr:from>
    <xdr:ext cx="457200" cy="371475"/>
    <xdr:pic>
      <xdr:nvPicPr>
        <xdr:cNvPr descr="CAVOK logo"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57"/>
    <col customWidth="1" min="2" max="2" width="3.43"/>
    <col customWidth="1" min="3" max="3" width="3.0"/>
    <col customWidth="1" min="4" max="4" width="9.43"/>
    <col customWidth="1" min="5" max="5" width="4.86"/>
    <col customWidth="1" min="6" max="7" width="5.29"/>
    <col customWidth="1" min="8" max="8" width="4.14"/>
    <col customWidth="1" min="9" max="9" width="5.86"/>
    <col customWidth="1" min="10" max="10" width="6.14"/>
    <col customWidth="1" min="11" max="11" width="4.0"/>
    <col customWidth="1" min="12" max="12" width="4.29"/>
    <col customWidth="1" min="13" max="13" width="6.14"/>
    <col customWidth="1" min="14" max="14" width="6.57"/>
    <col customWidth="1" min="15" max="15" width="3.43"/>
    <col customWidth="1" min="16" max="16" width="3.71"/>
    <col customWidth="1" min="17" max="17" width="5.86"/>
    <col customWidth="1" min="18" max="18" width="3.71"/>
    <col customWidth="1" min="19" max="19" width="2.71"/>
    <col customWidth="1" min="20" max="20" width="1.71"/>
    <col customWidth="1" min="21" max="21" width="38.57"/>
    <col customWidth="1" min="22" max="22" width="13.0"/>
    <col customWidth="1" min="23" max="23" width="7.29"/>
    <col customWidth="1" min="24" max="24" width="7.86"/>
    <col customWidth="1" min="25" max="25" width="10.86"/>
    <col customWidth="1" min="26" max="26" width="5.71"/>
  </cols>
  <sheetData>
    <row r="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2.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1"/>
      <c r="U2" s="1"/>
      <c r="V2" s="1"/>
      <c r="W2" s="1"/>
      <c r="X2" s="1"/>
      <c r="Y2" s="1"/>
      <c r="Z2" s="1"/>
    </row>
    <row r="3" ht="21.0" customHeight="1">
      <c r="A3" s="1"/>
      <c r="B3" s="5" t="s">
        <v>1</v>
      </c>
      <c r="C3" s="6"/>
      <c r="D3" s="7"/>
      <c r="E3" s="8" t="s">
        <v>2</v>
      </c>
      <c r="F3" s="7"/>
      <c r="G3" s="9"/>
      <c r="H3" s="10"/>
      <c r="I3" s="8" t="s">
        <v>3</v>
      </c>
      <c r="J3" s="7"/>
      <c r="K3" s="9"/>
      <c r="L3" s="10"/>
      <c r="M3" s="11" t="s">
        <v>4</v>
      </c>
      <c r="N3" s="12"/>
      <c r="O3" s="13"/>
      <c r="P3" s="14" t="s">
        <v>5</v>
      </c>
      <c r="Q3" s="15" t="s">
        <v>6</v>
      </c>
      <c r="R3" s="13"/>
      <c r="S3" s="16"/>
      <c r="T3" s="1"/>
      <c r="U3" s="1"/>
      <c r="V3" s="1"/>
      <c r="W3" s="1"/>
      <c r="X3" s="1"/>
      <c r="Y3" s="1"/>
      <c r="Z3" s="1"/>
    </row>
    <row r="4" ht="20.25" customHeight="1">
      <c r="A4" s="1"/>
      <c r="B4" s="17"/>
      <c r="C4" s="6"/>
      <c r="D4" s="6"/>
      <c r="E4" s="18" t="s">
        <v>7</v>
      </c>
      <c r="F4" s="19"/>
      <c r="G4" s="20"/>
      <c r="H4" s="21"/>
      <c r="I4" s="18" t="s">
        <v>8</v>
      </c>
      <c r="J4" s="19"/>
      <c r="K4" s="20"/>
      <c r="L4" s="22"/>
      <c r="M4" s="23" t="s">
        <v>9</v>
      </c>
      <c r="N4" s="24"/>
      <c r="O4" s="25"/>
      <c r="P4" s="26"/>
      <c r="Q4" s="26"/>
      <c r="R4" s="26"/>
      <c r="S4" s="27"/>
      <c r="T4" s="1"/>
      <c r="U4" s="1"/>
      <c r="V4" s="1"/>
      <c r="W4" s="1"/>
      <c r="X4" s="1"/>
      <c r="Y4" s="1"/>
      <c r="Z4" s="1"/>
    </row>
    <row r="5" ht="21.0" customHeight="1">
      <c r="A5" s="1"/>
      <c r="B5" s="5" t="s">
        <v>10</v>
      </c>
      <c r="C5" s="6"/>
      <c r="D5" s="28"/>
      <c r="E5" s="29" t="s">
        <v>11</v>
      </c>
      <c r="F5" s="22"/>
      <c r="G5" s="20"/>
      <c r="H5" s="21"/>
      <c r="I5" s="29" t="s">
        <v>12</v>
      </c>
      <c r="J5" s="22"/>
      <c r="K5" s="20"/>
      <c r="L5" s="22"/>
      <c r="M5" s="30" t="s">
        <v>13</v>
      </c>
      <c r="N5" s="7"/>
      <c r="O5" s="17"/>
      <c r="P5" s="6"/>
      <c r="Q5" s="6"/>
      <c r="R5" s="6"/>
      <c r="S5" s="7"/>
      <c r="T5" s="1"/>
      <c r="U5" s="1"/>
      <c r="V5" s="1"/>
      <c r="W5" s="1"/>
      <c r="X5" s="1"/>
      <c r="Y5" s="1"/>
      <c r="Z5" s="1"/>
    </row>
    <row r="6" ht="23.25" customHeight="1">
      <c r="A6" s="1"/>
      <c r="B6" s="17"/>
      <c r="C6" s="6"/>
      <c r="D6" s="6"/>
      <c r="E6" s="31" t="s">
        <v>14</v>
      </c>
      <c r="F6" s="32"/>
      <c r="G6" s="33"/>
      <c r="H6" s="34"/>
      <c r="I6" s="31" t="s">
        <v>15</v>
      </c>
      <c r="J6" s="32"/>
      <c r="K6" s="33"/>
      <c r="L6" s="32"/>
      <c r="M6" s="30" t="s">
        <v>16</v>
      </c>
      <c r="N6" s="7"/>
      <c r="O6" s="17"/>
      <c r="P6" s="6"/>
      <c r="Q6" s="6"/>
      <c r="R6" s="6"/>
      <c r="S6" s="7"/>
      <c r="T6" s="1"/>
      <c r="U6" s="1"/>
      <c r="V6" s="1"/>
      <c r="W6" s="1"/>
      <c r="X6" s="1"/>
      <c r="Y6" s="1"/>
      <c r="Z6" s="1"/>
    </row>
    <row r="7" ht="27.75" customHeight="1">
      <c r="A7" s="1"/>
      <c r="B7" s="35"/>
      <c r="C7" s="7"/>
      <c r="D7" s="36" t="s">
        <v>17</v>
      </c>
      <c r="E7" s="37" t="s">
        <v>18</v>
      </c>
      <c r="F7" s="7"/>
      <c r="G7" s="38" t="s">
        <v>19</v>
      </c>
      <c r="H7" s="28"/>
      <c r="I7" s="37" t="s">
        <v>20</v>
      </c>
      <c r="J7" s="7"/>
      <c r="K7" s="38" t="s">
        <v>21</v>
      </c>
      <c r="L7" s="28"/>
      <c r="M7" s="39" t="s">
        <v>22</v>
      </c>
      <c r="N7" s="7"/>
      <c r="O7" s="39" t="s">
        <v>23</v>
      </c>
      <c r="P7" s="28"/>
      <c r="Q7" s="39" t="s">
        <v>22</v>
      </c>
      <c r="R7" s="6"/>
      <c r="S7" s="7"/>
      <c r="T7" s="1"/>
      <c r="U7" s="1"/>
      <c r="V7" s="1"/>
      <c r="W7" s="1"/>
      <c r="X7" s="1"/>
      <c r="Y7" s="1"/>
      <c r="Z7" s="1"/>
    </row>
    <row r="8" ht="18.75" customHeight="1">
      <c r="A8" s="1"/>
      <c r="B8" s="40" t="s">
        <v>24</v>
      </c>
      <c r="C8" s="41"/>
      <c r="D8" s="42"/>
      <c r="E8" s="43"/>
      <c r="F8" s="44"/>
      <c r="G8" s="43"/>
      <c r="H8" s="44"/>
      <c r="I8" s="43"/>
      <c r="J8" s="45"/>
      <c r="K8" s="46"/>
      <c r="L8" s="10"/>
      <c r="M8" s="46"/>
      <c r="N8" s="10"/>
      <c r="O8" s="46"/>
      <c r="P8" s="10"/>
      <c r="Q8" s="46"/>
      <c r="R8" s="12"/>
      <c r="S8" s="10"/>
      <c r="T8" s="1"/>
      <c r="U8" s="1"/>
      <c r="V8" s="1"/>
      <c r="W8" s="1"/>
      <c r="X8" s="1"/>
      <c r="Y8" s="1"/>
      <c r="Z8" s="1"/>
    </row>
    <row r="9" ht="18.75" customHeight="1">
      <c r="A9" s="1"/>
      <c r="B9" s="35"/>
      <c r="C9" s="7"/>
      <c r="D9" s="47"/>
      <c r="E9" s="48"/>
      <c r="F9" s="49"/>
      <c r="G9" s="50"/>
      <c r="H9" s="49"/>
      <c r="I9" s="51"/>
      <c r="J9" s="32"/>
      <c r="K9" s="52"/>
      <c r="L9" s="22"/>
      <c r="M9" s="52"/>
      <c r="N9" s="22"/>
      <c r="O9" s="52"/>
      <c r="P9" s="22"/>
      <c r="Q9" s="52"/>
      <c r="R9" s="21"/>
      <c r="S9" s="22"/>
      <c r="T9" s="1"/>
      <c r="U9" s="1"/>
      <c r="V9" s="1"/>
      <c r="W9" s="1"/>
      <c r="X9" s="1"/>
      <c r="Y9" s="1"/>
      <c r="Z9" s="1"/>
    </row>
    <row r="10" ht="18.75" customHeight="1">
      <c r="A10" s="1"/>
      <c r="B10" s="53" t="s">
        <v>25</v>
      </c>
      <c r="C10" s="54"/>
      <c r="D10" s="55"/>
      <c r="E10" s="56"/>
      <c r="F10" s="57"/>
      <c r="G10" s="43"/>
      <c r="H10" s="58" t="s">
        <v>26</v>
      </c>
      <c r="I10" s="43"/>
      <c r="J10" s="45"/>
      <c r="K10" s="59"/>
      <c r="L10" s="22"/>
      <c r="M10" s="59"/>
      <c r="N10" s="22"/>
      <c r="O10" s="59"/>
      <c r="P10" s="22"/>
      <c r="Q10" s="59"/>
      <c r="R10" s="21"/>
      <c r="S10" s="22"/>
      <c r="T10" s="1"/>
      <c r="U10" s="1"/>
      <c r="V10" s="1"/>
      <c r="W10" s="1"/>
      <c r="X10" s="1"/>
      <c r="Y10" s="1"/>
      <c r="Z10" s="1"/>
    </row>
    <row r="11" ht="18.75" customHeight="1">
      <c r="A11" s="1"/>
      <c r="B11" s="35"/>
      <c r="C11" s="7"/>
      <c r="D11" s="47"/>
      <c r="E11" s="48"/>
      <c r="F11" s="49"/>
      <c r="G11" s="50"/>
      <c r="H11" s="49"/>
      <c r="I11" s="51"/>
      <c r="J11" s="32"/>
      <c r="K11" s="52"/>
      <c r="L11" s="22"/>
      <c r="M11" s="52"/>
      <c r="N11" s="22"/>
      <c r="O11" s="52"/>
      <c r="P11" s="22"/>
      <c r="Q11" s="52"/>
      <c r="R11" s="21"/>
      <c r="S11" s="22"/>
      <c r="T11" s="1"/>
      <c r="U11" s="1"/>
      <c r="V11" s="1"/>
      <c r="W11" s="1"/>
      <c r="X11" s="1"/>
      <c r="Y11" s="1"/>
      <c r="Z11" s="1"/>
    </row>
    <row r="12" ht="18.75" customHeight="1">
      <c r="A12" s="1"/>
      <c r="B12" s="53" t="s">
        <v>25</v>
      </c>
      <c r="C12" s="54"/>
      <c r="D12" s="55"/>
      <c r="E12" s="56"/>
      <c r="F12" s="58" t="s">
        <v>27</v>
      </c>
      <c r="G12" s="43"/>
      <c r="H12" s="58" t="s">
        <v>26</v>
      </c>
      <c r="I12" s="43"/>
      <c r="J12" s="45"/>
      <c r="K12" s="59"/>
      <c r="L12" s="22"/>
      <c r="M12" s="59"/>
      <c r="N12" s="22"/>
      <c r="O12" s="59"/>
      <c r="P12" s="22"/>
      <c r="Q12" s="59"/>
      <c r="R12" s="21"/>
      <c r="S12" s="22"/>
      <c r="T12" s="1"/>
      <c r="U12" s="1"/>
      <c r="V12" s="1"/>
      <c r="W12" s="1"/>
      <c r="X12" s="1"/>
      <c r="Y12" s="1"/>
      <c r="Z12" s="1"/>
    </row>
    <row r="13" ht="18.75" customHeight="1">
      <c r="A13" s="1"/>
      <c r="B13" s="35"/>
      <c r="C13" s="7"/>
      <c r="D13" s="47"/>
      <c r="E13" s="48"/>
      <c r="F13" s="49"/>
      <c r="G13" s="50"/>
      <c r="H13" s="49"/>
      <c r="I13" s="51"/>
      <c r="J13" s="32"/>
      <c r="K13" s="52"/>
      <c r="L13" s="22"/>
      <c r="M13" s="52"/>
      <c r="N13" s="22"/>
      <c r="O13" s="52"/>
      <c r="P13" s="22"/>
      <c r="Q13" s="52"/>
      <c r="R13" s="21"/>
      <c r="S13" s="22"/>
      <c r="T13" s="1"/>
      <c r="U13" s="1"/>
      <c r="V13" s="1"/>
      <c r="W13" s="1"/>
      <c r="X13" s="1"/>
      <c r="Y13" s="1"/>
      <c r="Z13" s="1"/>
    </row>
    <row r="14" ht="18.75" customHeight="1">
      <c r="A14" s="1"/>
      <c r="B14" s="53" t="s">
        <v>25</v>
      </c>
      <c r="C14" s="54"/>
      <c r="D14" s="55"/>
      <c r="E14" s="56"/>
      <c r="F14" s="58" t="s">
        <v>27</v>
      </c>
      <c r="G14" s="43"/>
      <c r="H14" s="58" t="s">
        <v>26</v>
      </c>
      <c r="I14" s="43"/>
      <c r="J14" s="45"/>
      <c r="K14" s="59"/>
      <c r="L14" s="22"/>
      <c r="M14" s="59"/>
      <c r="N14" s="22"/>
      <c r="O14" s="59"/>
      <c r="P14" s="22"/>
      <c r="Q14" s="59"/>
      <c r="R14" s="21"/>
      <c r="S14" s="22"/>
      <c r="T14" s="1"/>
      <c r="U14" s="1"/>
      <c r="V14" s="1"/>
      <c r="W14" s="1"/>
      <c r="X14" s="1"/>
      <c r="Y14" s="1"/>
      <c r="Z14" s="1"/>
    </row>
    <row r="15" ht="18.75" customHeight="1">
      <c r="A15" s="1"/>
      <c r="B15" s="35"/>
      <c r="C15" s="7"/>
      <c r="D15" s="47"/>
      <c r="E15" s="48"/>
      <c r="F15" s="49"/>
      <c r="G15" s="50"/>
      <c r="H15" s="49"/>
      <c r="I15" s="51"/>
      <c r="J15" s="32"/>
      <c r="K15" s="52"/>
      <c r="L15" s="22"/>
      <c r="M15" s="52"/>
      <c r="N15" s="22"/>
      <c r="O15" s="52"/>
      <c r="P15" s="22"/>
      <c r="Q15" s="52"/>
      <c r="R15" s="21"/>
      <c r="S15" s="22"/>
      <c r="T15" s="1"/>
      <c r="U15" s="60" t="str">
        <f>CFPL!Q3</f>
        <v>BNJ</v>
      </c>
      <c r="V15" s="61"/>
      <c r="W15" s="55"/>
      <c r="X15" s="1"/>
      <c r="Y15" s="62" t="s">
        <v>28</v>
      </c>
      <c r="Z15" s="1"/>
    </row>
    <row r="16" ht="24.0" customHeight="1">
      <c r="A16" s="1"/>
      <c r="B16" s="53" t="s">
        <v>25</v>
      </c>
      <c r="C16" s="54"/>
      <c r="D16" s="55"/>
      <c r="E16" s="56"/>
      <c r="F16" s="58" t="s">
        <v>27</v>
      </c>
      <c r="G16" s="43"/>
      <c r="H16" s="58" t="s">
        <v>26</v>
      </c>
      <c r="I16" s="43"/>
      <c r="J16" s="45"/>
      <c r="K16" s="59"/>
      <c r="L16" s="22"/>
      <c r="M16" s="59"/>
      <c r="N16" s="22"/>
      <c r="O16" s="59"/>
      <c r="P16" s="22"/>
      <c r="Q16" s="59"/>
      <c r="R16" s="21"/>
      <c r="S16" s="22"/>
      <c r="T16" s="1"/>
      <c r="U16" s="63" t="s">
        <v>29</v>
      </c>
      <c r="V16" s="63" t="s">
        <v>30</v>
      </c>
      <c r="W16" s="63" t="s">
        <v>31</v>
      </c>
      <c r="X16" s="63" t="s">
        <v>32</v>
      </c>
      <c r="Y16" s="64">
        <f>VLOOKUP(U15,Munka1!A9:C11,2,FALSE)</f>
        <v>600</v>
      </c>
      <c r="Z16" s="1"/>
    </row>
    <row r="17" ht="24.75" customHeight="1">
      <c r="A17" s="1"/>
      <c r="B17" s="35"/>
      <c r="C17" s="7"/>
      <c r="D17" s="47"/>
      <c r="E17" s="48"/>
      <c r="F17" s="49"/>
      <c r="G17" s="50"/>
      <c r="H17" s="49"/>
      <c r="I17" s="51"/>
      <c r="J17" s="32"/>
      <c r="K17" s="65"/>
      <c r="L17" s="32"/>
      <c r="M17" s="65"/>
      <c r="N17" s="32"/>
      <c r="O17" s="65"/>
      <c r="P17" s="32"/>
      <c r="Q17" s="65"/>
      <c r="R17" s="34"/>
      <c r="S17" s="32"/>
      <c r="T17" s="1"/>
      <c r="U17" s="66" t="s">
        <v>33</v>
      </c>
      <c r="V17" s="67">
        <f>VLOOKUP(U15,Munka1!A9:C11,3,FALSE)</f>
        <v>384</v>
      </c>
      <c r="W17" s="68">
        <f>VLOOKUP(U15,Munka1!A9:D11,4,FALSE)</f>
        <v>1.694</v>
      </c>
      <c r="X17" s="67">
        <f t="shared" ref="X17:X20" si="1">V17*W17</f>
        <v>650.496</v>
      </c>
      <c r="Y17" s="63" t="s">
        <v>34</v>
      </c>
      <c r="Z17" s="1"/>
    </row>
    <row r="18" ht="18.75" customHeight="1">
      <c r="A18" s="1"/>
      <c r="B18" s="53" t="s">
        <v>25</v>
      </c>
      <c r="C18" s="54"/>
      <c r="D18" s="55"/>
      <c r="E18" s="56"/>
      <c r="F18" s="69" t="s">
        <v>27</v>
      </c>
      <c r="G18" s="43"/>
      <c r="H18" s="58" t="s">
        <v>26</v>
      </c>
      <c r="I18" s="43"/>
      <c r="J18" s="45"/>
      <c r="K18" s="70" t="s">
        <v>35</v>
      </c>
      <c r="L18" s="12"/>
      <c r="M18" s="12"/>
      <c r="N18" s="12"/>
      <c r="O18" s="12"/>
      <c r="P18" s="12"/>
      <c r="Q18" s="12"/>
      <c r="R18" s="12"/>
      <c r="S18" s="10"/>
      <c r="T18" s="1"/>
      <c r="U18" s="66" t="s">
        <v>36</v>
      </c>
      <c r="V18" s="67">
        <f>Y18*0.72</f>
        <v>0</v>
      </c>
      <c r="W18" s="68">
        <v>1.53</v>
      </c>
      <c r="X18" s="67">
        <f t="shared" si="1"/>
        <v>0</v>
      </c>
      <c r="Y18" s="71"/>
      <c r="Z18" s="1"/>
    </row>
    <row r="19" ht="18.75" customHeight="1">
      <c r="A19" s="1"/>
      <c r="B19" s="35"/>
      <c r="C19" s="7"/>
      <c r="D19" s="47"/>
      <c r="E19" s="48"/>
      <c r="F19" s="49"/>
      <c r="G19" s="50"/>
      <c r="H19" s="49"/>
      <c r="I19" s="51"/>
      <c r="J19" s="32"/>
      <c r="K19" s="72"/>
      <c r="L19" s="21"/>
      <c r="M19" s="21"/>
      <c r="N19" s="21"/>
      <c r="O19" s="21"/>
      <c r="P19" s="21"/>
      <c r="Q19" s="21"/>
      <c r="R19" s="21"/>
      <c r="S19" s="22"/>
      <c r="T19" s="1"/>
      <c r="U19" s="66" t="s">
        <v>37</v>
      </c>
      <c r="V19" s="73"/>
      <c r="W19" s="68">
        <v>1.8</v>
      </c>
      <c r="X19" s="67">
        <f t="shared" si="1"/>
        <v>0</v>
      </c>
      <c r="Y19" s="1"/>
      <c r="Z19" s="1"/>
    </row>
    <row r="20" ht="18.75" customHeight="1">
      <c r="A20" s="1"/>
      <c r="B20" s="53" t="s">
        <v>38</v>
      </c>
      <c r="C20" s="54"/>
      <c r="D20" s="55"/>
      <c r="E20" s="56"/>
      <c r="F20" s="58" t="s">
        <v>27</v>
      </c>
      <c r="G20" s="43"/>
      <c r="H20" s="58" t="s">
        <v>26</v>
      </c>
      <c r="I20" s="43"/>
      <c r="J20" s="45"/>
      <c r="K20" s="72"/>
      <c r="L20" s="21"/>
      <c r="M20" s="21"/>
      <c r="N20" s="21"/>
      <c r="O20" s="21"/>
      <c r="P20" s="21"/>
      <c r="Q20" s="21"/>
      <c r="R20" s="21"/>
      <c r="S20" s="22"/>
      <c r="T20" s="1"/>
      <c r="U20" s="66" t="s">
        <v>39</v>
      </c>
      <c r="V20" s="73"/>
      <c r="W20" s="68">
        <v>2.2</v>
      </c>
      <c r="X20" s="67">
        <f t="shared" si="1"/>
        <v>0</v>
      </c>
      <c r="Y20" s="1"/>
      <c r="Z20" s="1"/>
    </row>
    <row r="21" ht="18.75" customHeight="1">
      <c r="A21" s="1"/>
      <c r="B21" s="35"/>
      <c r="C21" s="7"/>
      <c r="D21" s="47"/>
      <c r="E21" s="48"/>
      <c r="F21" s="49"/>
      <c r="G21" s="50"/>
      <c r="H21" s="49"/>
      <c r="I21" s="51"/>
      <c r="J21" s="32"/>
      <c r="K21" s="72"/>
      <c r="L21" s="21"/>
      <c r="M21" s="21"/>
      <c r="N21" s="21"/>
      <c r="O21" s="21"/>
      <c r="P21" s="21"/>
      <c r="Q21" s="21"/>
      <c r="R21" s="21"/>
      <c r="S21" s="22"/>
      <c r="T21" s="1"/>
      <c r="U21" s="74" t="s">
        <v>40</v>
      </c>
      <c r="V21" s="75">
        <f>SUM(V17:V20)</f>
        <v>384</v>
      </c>
      <c r="W21" s="76">
        <f>X21/V21</f>
        <v>1.694</v>
      </c>
      <c r="X21" s="75">
        <f>SUM(X17:X20)</f>
        <v>650.496</v>
      </c>
      <c r="Y21" s="63" t="s">
        <v>41</v>
      </c>
      <c r="Z21" s="1"/>
    </row>
    <row r="22" ht="18.75" customHeight="1">
      <c r="A22" s="1"/>
      <c r="B22" s="53" t="s">
        <v>38</v>
      </c>
      <c r="C22" s="54"/>
      <c r="D22" s="55"/>
      <c r="E22" s="56"/>
      <c r="F22" s="58" t="s">
        <v>27</v>
      </c>
      <c r="G22" s="43"/>
      <c r="H22" s="58" t="s">
        <v>26</v>
      </c>
      <c r="I22" s="43"/>
      <c r="J22" s="45"/>
      <c r="K22" s="72"/>
      <c r="L22" s="21"/>
      <c r="M22" s="21"/>
      <c r="N22" s="21"/>
      <c r="O22" s="21"/>
      <c r="P22" s="21"/>
      <c r="Q22" s="21"/>
      <c r="R22" s="21"/>
      <c r="S22" s="22"/>
      <c r="T22" s="1"/>
      <c r="U22" s="66" t="s">
        <v>42</v>
      </c>
      <c r="V22" s="67">
        <f>Y22*0.72</f>
        <v>0</v>
      </c>
      <c r="W22" s="68">
        <v>1.53</v>
      </c>
      <c r="X22" s="67">
        <f>V22*W22</f>
        <v>0</v>
      </c>
      <c r="Y22" s="77" t="str">
        <f>Y18</f>
        <v/>
      </c>
      <c r="Z22" s="1"/>
    </row>
    <row r="23" ht="18.75" customHeight="1">
      <c r="A23" s="1"/>
      <c r="B23" s="35"/>
      <c r="C23" s="7"/>
      <c r="D23" s="47"/>
      <c r="E23" s="48"/>
      <c r="F23" s="49"/>
      <c r="G23" s="50"/>
      <c r="H23" s="49"/>
      <c r="I23" s="51"/>
      <c r="J23" s="32"/>
      <c r="K23" s="72"/>
      <c r="L23" s="21"/>
      <c r="M23" s="21"/>
      <c r="N23" s="21"/>
      <c r="O23" s="21"/>
      <c r="P23" s="21"/>
      <c r="Q23" s="21"/>
      <c r="R23" s="21"/>
      <c r="S23" s="22"/>
      <c r="T23" s="1"/>
      <c r="U23" s="74" t="s">
        <v>43</v>
      </c>
      <c r="V23" s="75">
        <f>V21-V22</f>
        <v>384</v>
      </c>
      <c r="W23" s="76">
        <f>X23/V23</f>
        <v>1.694</v>
      </c>
      <c r="X23" s="75">
        <f>X21-X22</f>
        <v>650.496</v>
      </c>
      <c r="Y23" s="1"/>
      <c r="Z23" s="1"/>
    </row>
    <row r="24" ht="18.75" customHeight="1">
      <c r="A24" s="1"/>
      <c r="B24" s="53" t="s">
        <v>38</v>
      </c>
      <c r="C24" s="54"/>
      <c r="D24" s="55"/>
      <c r="E24" s="56"/>
      <c r="F24" s="58" t="s">
        <v>27</v>
      </c>
      <c r="G24" s="43"/>
      <c r="H24" s="58" t="s">
        <v>26</v>
      </c>
      <c r="I24" s="43"/>
      <c r="J24" s="45"/>
      <c r="K24" s="72"/>
      <c r="L24" s="21"/>
      <c r="M24" s="21"/>
      <c r="N24" s="21"/>
      <c r="O24" s="21"/>
      <c r="P24" s="21"/>
      <c r="Q24" s="21"/>
      <c r="R24" s="21"/>
      <c r="S24" s="22"/>
      <c r="T24" s="1"/>
      <c r="U24" s="78" t="s">
        <v>44</v>
      </c>
      <c r="V24" s="79" t="str">
        <f>IF(V21&lt;=Y16,"OK","Over MTOW")</f>
        <v>OK</v>
      </c>
      <c r="W24" s="80"/>
      <c r="X24" s="81"/>
      <c r="Y24" s="1"/>
      <c r="Z24" s="1"/>
    </row>
    <row r="25" ht="18.75" customHeight="1">
      <c r="A25" s="1"/>
      <c r="B25" s="35"/>
      <c r="C25" s="7"/>
      <c r="D25" s="47"/>
      <c r="E25" s="48"/>
      <c r="F25" s="49"/>
      <c r="G25" s="50"/>
      <c r="H25" s="49"/>
      <c r="I25" s="51"/>
      <c r="J25" s="32"/>
      <c r="K25" s="82" t="s">
        <v>45</v>
      </c>
      <c r="L25" s="34"/>
      <c r="M25" s="34"/>
      <c r="N25" s="34"/>
      <c r="O25" s="34"/>
      <c r="P25" s="34"/>
      <c r="Q25" s="34"/>
      <c r="R25" s="34"/>
      <c r="S25" s="32"/>
      <c r="T25" s="1"/>
      <c r="U25" s="83" t="s">
        <v>46</v>
      </c>
      <c r="V25" s="79" t="str">
        <f>IF(AND(X25&gt;=1.693,X25&lt;=1.782,V21&gt;=402,V21&lt;=600),"OK","Out of Range")</f>
        <v>Out of Range</v>
      </c>
      <c r="W25" s="84" t="s">
        <v>47</v>
      </c>
      <c r="X25" s="85">
        <f>X21/V21</f>
        <v>1.694</v>
      </c>
      <c r="Y25" s="1"/>
      <c r="Z25" s="1"/>
    </row>
    <row r="26" ht="18.75" customHeight="1">
      <c r="A26" s="1"/>
      <c r="B26" s="53" t="s">
        <v>38</v>
      </c>
      <c r="C26" s="54"/>
      <c r="D26" s="55"/>
      <c r="E26" s="56"/>
      <c r="F26" s="58" t="s">
        <v>27</v>
      </c>
      <c r="G26" s="43"/>
      <c r="H26" s="58" t="s">
        <v>26</v>
      </c>
      <c r="I26" s="43"/>
      <c r="J26" s="45"/>
      <c r="K26" s="5" t="s">
        <v>48</v>
      </c>
      <c r="L26" s="6"/>
      <c r="M26" s="6"/>
      <c r="N26" s="6"/>
      <c r="O26" s="6"/>
      <c r="P26" s="6"/>
      <c r="Q26" s="6"/>
      <c r="R26" s="6"/>
      <c r="S26" s="7"/>
      <c r="T26" s="1"/>
      <c r="U26" s="83" t="s">
        <v>49</v>
      </c>
      <c r="V26" s="79" t="str">
        <f>IF(AND(X26&gt;=1.693,X26&lt;=1.782,V23&gt;=402,V23&lt;=600),"OK","Out of Range")</f>
        <v>Out of Range</v>
      </c>
      <c r="W26" s="84" t="s">
        <v>47</v>
      </c>
      <c r="X26" s="85">
        <f>X23/V23</f>
        <v>1.694</v>
      </c>
      <c r="Y26" s="1"/>
      <c r="Z26" s="1"/>
    </row>
    <row r="27" ht="18.75" customHeight="1">
      <c r="A27" s="1"/>
      <c r="B27" s="35"/>
      <c r="C27" s="7"/>
      <c r="D27" s="47"/>
      <c r="E27" s="48"/>
      <c r="F27" s="49"/>
      <c r="G27" s="50"/>
      <c r="H27" s="49"/>
      <c r="I27" s="51"/>
      <c r="J27" s="32"/>
      <c r="K27" s="86" t="s">
        <v>50</v>
      </c>
      <c r="L27" s="41"/>
      <c r="M27" s="87"/>
      <c r="N27" s="88" t="s">
        <v>51</v>
      </c>
      <c r="O27" s="12"/>
      <c r="P27" s="13"/>
      <c r="Q27" s="89" t="s">
        <v>52</v>
      </c>
      <c r="R27" s="12"/>
      <c r="S27" s="10"/>
      <c r="T27" s="1"/>
      <c r="U27" s="90" t="s">
        <v>53</v>
      </c>
      <c r="V27" s="90"/>
      <c r="W27" s="90"/>
      <c r="X27" s="90"/>
      <c r="Y27" s="90"/>
      <c r="Z27" s="1"/>
    </row>
    <row r="28" ht="25.5" customHeight="1">
      <c r="A28" s="1"/>
      <c r="B28" s="53" t="s">
        <v>38</v>
      </c>
      <c r="C28" s="54"/>
      <c r="D28" s="55"/>
      <c r="E28" s="56"/>
      <c r="F28" s="58" t="s">
        <v>27</v>
      </c>
      <c r="G28" s="43"/>
      <c r="H28" s="58" t="s">
        <v>26</v>
      </c>
      <c r="I28" s="43"/>
      <c r="J28" s="45"/>
      <c r="K28" s="91"/>
      <c r="L28" s="26"/>
      <c r="M28" s="27"/>
      <c r="N28" s="92" t="s">
        <v>54</v>
      </c>
      <c r="O28" s="93" t="s">
        <v>55</v>
      </c>
      <c r="P28" s="32"/>
      <c r="Q28" s="94" t="s">
        <v>54</v>
      </c>
      <c r="R28" s="93" t="s">
        <v>55</v>
      </c>
      <c r="S28" s="32"/>
      <c r="T28" s="1"/>
      <c r="U28" s="90" t="s">
        <v>56</v>
      </c>
      <c r="Z28" s="95"/>
    </row>
    <row r="29" ht="17.25" customHeight="1">
      <c r="A29" s="1"/>
      <c r="B29" s="35"/>
      <c r="C29" s="7"/>
      <c r="D29" s="47"/>
      <c r="E29" s="48"/>
      <c r="F29" s="49"/>
      <c r="G29" s="50"/>
      <c r="H29" s="49"/>
      <c r="I29" s="51"/>
      <c r="J29" s="32"/>
      <c r="K29" s="96" t="s">
        <v>57</v>
      </c>
      <c r="L29" s="12"/>
      <c r="M29" s="13"/>
      <c r="N29" s="97"/>
      <c r="O29" s="98"/>
      <c r="P29" s="10"/>
      <c r="Q29" s="97"/>
      <c r="R29" s="98"/>
      <c r="S29" s="10"/>
      <c r="T29" s="1"/>
      <c r="U29" s="90" t="s">
        <v>58</v>
      </c>
      <c r="Z29" s="95"/>
    </row>
    <row r="30" ht="24.75" customHeight="1">
      <c r="A30" s="1"/>
      <c r="B30" s="99" t="s">
        <v>38</v>
      </c>
      <c r="C30" s="100"/>
      <c r="D30" s="26"/>
      <c r="E30" s="101"/>
      <c r="F30" s="102" t="s">
        <v>27</v>
      </c>
      <c r="G30" s="103"/>
      <c r="H30" s="102" t="s">
        <v>26</v>
      </c>
      <c r="I30" s="103"/>
      <c r="J30" s="104"/>
      <c r="K30" s="105" t="s">
        <v>59</v>
      </c>
      <c r="L30" s="21"/>
      <c r="M30" s="106"/>
      <c r="N30" s="107"/>
      <c r="O30" s="108"/>
      <c r="P30" s="22"/>
      <c r="Q30" s="107"/>
      <c r="R30" s="109"/>
      <c r="S30" s="32"/>
      <c r="T30" s="1"/>
      <c r="U30" s="1"/>
      <c r="V30" s="110" t="s">
        <v>60</v>
      </c>
      <c r="W30" s="110" t="s">
        <v>61</v>
      </c>
      <c r="X30" s="110" t="s">
        <v>62</v>
      </c>
      <c r="Y30" s="1"/>
      <c r="Z30" s="95"/>
    </row>
    <row r="31" ht="26.25" customHeight="1">
      <c r="A31" s="1"/>
      <c r="B31" s="111" t="s">
        <v>63</v>
      </c>
      <c r="C31" s="112"/>
      <c r="D31" s="113"/>
      <c r="E31" s="114" t="s">
        <v>64</v>
      </c>
      <c r="F31" s="113"/>
      <c r="G31" s="115" t="s">
        <v>65</v>
      </c>
      <c r="H31" s="113"/>
      <c r="I31" s="115" t="s">
        <v>55</v>
      </c>
      <c r="J31" s="24"/>
      <c r="K31" s="116" t="s">
        <v>66</v>
      </c>
      <c r="L31" s="34"/>
      <c r="M31" s="32"/>
      <c r="N31" s="117"/>
      <c r="O31" s="39" t="s">
        <v>67</v>
      </c>
      <c r="P31" s="7"/>
      <c r="Q31" s="117"/>
      <c r="R31" s="39" t="s">
        <v>68</v>
      </c>
      <c r="S31" s="7"/>
      <c r="T31" s="1"/>
      <c r="U31" s="1"/>
      <c r="Y31" s="1"/>
      <c r="Z31" s="118"/>
    </row>
    <row r="32" ht="16.5" customHeight="1">
      <c r="A32" s="1"/>
      <c r="B32" s="119"/>
      <c r="C32" s="12"/>
      <c r="D32" s="43"/>
      <c r="E32" s="120"/>
      <c r="F32" s="43"/>
      <c r="G32" s="120"/>
      <c r="H32" s="43"/>
      <c r="I32" s="121"/>
      <c r="J32" s="10"/>
      <c r="K32" s="5" t="s">
        <v>69</v>
      </c>
      <c r="L32" s="6"/>
      <c r="M32" s="28"/>
      <c r="N32" s="122"/>
      <c r="O32" s="123"/>
      <c r="P32" s="7"/>
      <c r="Q32" s="122"/>
      <c r="R32" s="123"/>
      <c r="S32" s="7"/>
      <c r="T32" s="1"/>
      <c r="U32" s="124" t="s">
        <v>6</v>
      </c>
      <c r="V32" s="95">
        <v>175.0</v>
      </c>
      <c r="W32" s="95">
        <v>5.0</v>
      </c>
      <c r="X32" s="95">
        <v>50.0</v>
      </c>
      <c r="Y32" s="125"/>
      <c r="Z32" s="95"/>
    </row>
    <row r="33" ht="16.5" customHeight="1">
      <c r="A33" s="1"/>
      <c r="B33" s="126"/>
      <c r="C33" s="34"/>
      <c r="D33" s="49"/>
      <c r="E33" s="127"/>
      <c r="F33" s="49"/>
      <c r="G33" s="127"/>
      <c r="H33" s="49"/>
      <c r="I33" s="128"/>
      <c r="J33" s="32"/>
      <c r="K33" s="129" t="s">
        <v>70</v>
      </c>
      <c r="L33" s="130"/>
      <c r="M33" s="130" t="s">
        <v>71</v>
      </c>
      <c r="N33" s="131"/>
      <c r="O33" s="132"/>
      <c r="P33" s="10"/>
      <c r="Q33" s="131"/>
      <c r="R33" s="132"/>
      <c r="S33" s="10"/>
      <c r="T33" s="1"/>
      <c r="U33" s="124" t="s">
        <v>72</v>
      </c>
      <c r="V33" s="95">
        <v>178.0</v>
      </c>
      <c r="W33" s="95">
        <v>5.0</v>
      </c>
      <c r="X33" s="95">
        <v>55.0</v>
      </c>
      <c r="Y33" s="125"/>
      <c r="Z33" s="133"/>
    </row>
    <row r="34" ht="16.5" customHeight="1">
      <c r="A34" s="1"/>
      <c r="B34" s="134" t="s">
        <v>73</v>
      </c>
      <c r="C34" s="135"/>
      <c r="D34" s="135"/>
      <c r="E34" s="135"/>
      <c r="F34" s="135"/>
      <c r="G34" s="135"/>
      <c r="H34" s="135"/>
      <c r="I34" s="135"/>
      <c r="J34" s="136"/>
      <c r="K34" s="31" t="s">
        <v>74</v>
      </c>
      <c r="L34" s="34"/>
      <c r="M34" s="137"/>
      <c r="N34" s="138"/>
      <c r="O34" s="109"/>
      <c r="P34" s="32"/>
      <c r="Q34" s="138"/>
      <c r="R34" s="109"/>
      <c r="S34" s="32"/>
      <c r="T34" s="1"/>
      <c r="U34" s="124" t="s">
        <v>75</v>
      </c>
      <c r="V34" s="95">
        <v>167.0</v>
      </c>
      <c r="W34" s="95">
        <v>5.0</v>
      </c>
      <c r="X34" s="95">
        <v>75.0</v>
      </c>
      <c r="Y34" s="95"/>
      <c r="Z34" s="1"/>
    </row>
    <row r="35" ht="16.5" customHeight="1">
      <c r="A35" s="1"/>
      <c r="B35" s="139" t="s">
        <v>76</v>
      </c>
      <c r="C35" s="26"/>
      <c r="D35" s="26"/>
      <c r="E35" s="26"/>
      <c r="F35" s="26"/>
      <c r="G35" s="26"/>
      <c r="H35" s="26"/>
      <c r="I35" s="26"/>
      <c r="J35" s="140"/>
      <c r="K35" s="5" t="s">
        <v>77</v>
      </c>
      <c r="L35" s="6"/>
      <c r="M35" s="28"/>
      <c r="N35" s="122"/>
      <c r="O35" s="123"/>
      <c r="P35" s="7"/>
      <c r="Q35" s="122"/>
      <c r="R35" s="123"/>
      <c r="S35" s="7"/>
      <c r="T35" s="1"/>
      <c r="U35" s="1"/>
      <c r="V35" s="1"/>
      <c r="W35" s="1"/>
      <c r="X35" s="1"/>
      <c r="Y35" s="95"/>
      <c r="Z35" s="1"/>
    </row>
    <row r="36" ht="16.5" customHeight="1">
      <c r="A36" s="1"/>
      <c r="B36" s="141"/>
      <c r="J36" s="142"/>
      <c r="K36" s="1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1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"/>
      <c r="B38" s="133"/>
      <c r="C38" s="133"/>
      <c r="D38" s="133"/>
      <c r="E38" s="133"/>
      <c r="F38" s="143"/>
      <c r="G38" s="143"/>
      <c r="H38" s="143"/>
      <c r="I38" s="143"/>
      <c r="J38" s="13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1.75" customHeight="1">
      <c r="A39" s="1"/>
      <c r="B39" s="133"/>
      <c r="C39" s="133"/>
      <c r="D39" s="133"/>
      <c r="E39" s="133"/>
      <c r="F39" s="133"/>
      <c r="G39" s="143"/>
      <c r="H39" s="143"/>
      <c r="I39" s="143"/>
      <c r="J39" s="13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2">
    <mergeCell ref="I21:J21"/>
    <mergeCell ref="K21:S21"/>
    <mergeCell ref="E19:F19"/>
    <mergeCell ref="G19:H19"/>
    <mergeCell ref="C20:E20"/>
    <mergeCell ref="F20:G20"/>
    <mergeCell ref="H20:I20"/>
    <mergeCell ref="K20:S20"/>
    <mergeCell ref="B21:C21"/>
    <mergeCell ref="I23:J23"/>
    <mergeCell ref="K23:S23"/>
    <mergeCell ref="E21:F21"/>
    <mergeCell ref="G21:H21"/>
    <mergeCell ref="C22:E22"/>
    <mergeCell ref="F22:G22"/>
    <mergeCell ref="H22:I22"/>
    <mergeCell ref="K22:S22"/>
    <mergeCell ref="B23:C23"/>
    <mergeCell ref="I25:J25"/>
    <mergeCell ref="K25:S25"/>
    <mergeCell ref="E23:F23"/>
    <mergeCell ref="G23:H23"/>
    <mergeCell ref="C24:E24"/>
    <mergeCell ref="F24:G24"/>
    <mergeCell ref="H24:I24"/>
    <mergeCell ref="K24:S24"/>
    <mergeCell ref="B25:C25"/>
    <mergeCell ref="E25:F25"/>
    <mergeCell ref="G25:H25"/>
    <mergeCell ref="C26:E26"/>
    <mergeCell ref="F26:G26"/>
    <mergeCell ref="H26:I26"/>
    <mergeCell ref="K26:S26"/>
    <mergeCell ref="B27:C27"/>
    <mergeCell ref="Q27:S27"/>
    <mergeCell ref="I31:J31"/>
    <mergeCell ref="K31:M31"/>
    <mergeCell ref="K32:M32"/>
    <mergeCell ref="K34:M34"/>
    <mergeCell ref="K35:M35"/>
    <mergeCell ref="I27:J27"/>
    <mergeCell ref="N27:P27"/>
    <mergeCell ref="U28:Y28"/>
    <mergeCell ref="U29:Y29"/>
    <mergeCell ref="V30:V31"/>
    <mergeCell ref="W30:W31"/>
    <mergeCell ref="X30:X31"/>
    <mergeCell ref="B33:D33"/>
    <mergeCell ref="E33:F33"/>
    <mergeCell ref="G33:H33"/>
    <mergeCell ref="I33:J33"/>
    <mergeCell ref="B35:I35"/>
    <mergeCell ref="B36:I36"/>
    <mergeCell ref="B31:D31"/>
    <mergeCell ref="E31:F31"/>
    <mergeCell ref="G31:H31"/>
    <mergeCell ref="B32:D32"/>
    <mergeCell ref="E32:F32"/>
    <mergeCell ref="G32:H32"/>
    <mergeCell ref="I32:J32"/>
    <mergeCell ref="O34:P34"/>
    <mergeCell ref="O35:P35"/>
    <mergeCell ref="O31:P31"/>
    <mergeCell ref="R31:S31"/>
    <mergeCell ref="O32:P32"/>
    <mergeCell ref="R32:S32"/>
    <mergeCell ref="O33:P33"/>
    <mergeCell ref="R33:S33"/>
    <mergeCell ref="R34:S34"/>
    <mergeCell ref="R35:S35"/>
    <mergeCell ref="E27:F27"/>
    <mergeCell ref="G27:H27"/>
    <mergeCell ref="K27:M28"/>
    <mergeCell ref="F28:G28"/>
    <mergeCell ref="H28:I28"/>
    <mergeCell ref="O28:P28"/>
    <mergeCell ref="R28:S28"/>
    <mergeCell ref="C28:E28"/>
    <mergeCell ref="B29:C29"/>
    <mergeCell ref="G29:H29"/>
    <mergeCell ref="I29:J29"/>
    <mergeCell ref="K29:M29"/>
    <mergeCell ref="O29:P29"/>
    <mergeCell ref="R29:S29"/>
    <mergeCell ref="B2:S2"/>
    <mergeCell ref="E3:F3"/>
    <mergeCell ref="G3:H3"/>
    <mergeCell ref="I3:J3"/>
    <mergeCell ref="K3:L3"/>
    <mergeCell ref="M3:O3"/>
    <mergeCell ref="Q3:R3"/>
    <mergeCell ref="B3:D3"/>
    <mergeCell ref="E4:F4"/>
    <mergeCell ref="G4:H4"/>
    <mergeCell ref="I4:J4"/>
    <mergeCell ref="K4:L4"/>
    <mergeCell ref="M4:N4"/>
    <mergeCell ref="O4:S4"/>
    <mergeCell ref="B4:D4"/>
    <mergeCell ref="E5:F5"/>
    <mergeCell ref="G5:H5"/>
    <mergeCell ref="I5:J5"/>
    <mergeCell ref="K5:L5"/>
    <mergeCell ref="M5:N5"/>
    <mergeCell ref="O5:S5"/>
    <mergeCell ref="B5:D5"/>
    <mergeCell ref="E6:F6"/>
    <mergeCell ref="G6:H6"/>
    <mergeCell ref="I6:J6"/>
    <mergeCell ref="K6:L6"/>
    <mergeCell ref="M6:N6"/>
    <mergeCell ref="O6:S6"/>
    <mergeCell ref="O7:P7"/>
    <mergeCell ref="Q7:S7"/>
    <mergeCell ref="B6:D6"/>
    <mergeCell ref="B7:C7"/>
    <mergeCell ref="E7:F7"/>
    <mergeCell ref="G7:H7"/>
    <mergeCell ref="I7:J7"/>
    <mergeCell ref="K7:L7"/>
    <mergeCell ref="M7:N7"/>
    <mergeCell ref="E29:F29"/>
    <mergeCell ref="C30:E30"/>
    <mergeCell ref="F30:G30"/>
    <mergeCell ref="H30:I30"/>
    <mergeCell ref="K30:M30"/>
    <mergeCell ref="O30:P30"/>
    <mergeCell ref="R30:S30"/>
    <mergeCell ref="D8:E8"/>
    <mergeCell ref="F8:G8"/>
    <mergeCell ref="H8:I8"/>
    <mergeCell ref="K8:L8"/>
    <mergeCell ref="M8:N8"/>
    <mergeCell ref="O8:P8"/>
    <mergeCell ref="Q8:S8"/>
    <mergeCell ref="B8:C8"/>
    <mergeCell ref="B9:C9"/>
    <mergeCell ref="E9:F9"/>
    <mergeCell ref="G9:H9"/>
    <mergeCell ref="I9:J9"/>
    <mergeCell ref="K9:L9"/>
    <mergeCell ref="M9:N9"/>
    <mergeCell ref="O10:P10"/>
    <mergeCell ref="Q10:S10"/>
    <mergeCell ref="O9:P9"/>
    <mergeCell ref="Q9:S9"/>
    <mergeCell ref="C10:E10"/>
    <mergeCell ref="F10:G10"/>
    <mergeCell ref="H10:I10"/>
    <mergeCell ref="K10:L10"/>
    <mergeCell ref="M10:N10"/>
    <mergeCell ref="B11:C11"/>
    <mergeCell ref="G11:H11"/>
    <mergeCell ref="I11:J11"/>
    <mergeCell ref="K11:L11"/>
    <mergeCell ref="M11:N11"/>
    <mergeCell ref="O11:P11"/>
    <mergeCell ref="Q11:S11"/>
    <mergeCell ref="E11:F11"/>
    <mergeCell ref="F12:G12"/>
    <mergeCell ref="H12:I12"/>
    <mergeCell ref="K12:L12"/>
    <mergeCell ref="M12:N12"/>
    <mergeCell ref="O12:P12"/>
    <mergeCell ref="Q12:S12"/>
    <mergeCell ref="O13:P13"/>
    <mergeCell ref="Q13:S13"/>
    <mergeCell ref="V15:W15"/>
    <mergeCell ref="C12:E12"/>
    <mergeCell ref="B13:C13"/>
    <mergeCell ref="E13:F13"/>
    <mergeCell ref="G13:H13"/>
    <mergeCell ref="I13:J13"/>
    <mergeCell ref="K13:L13"/>
    <mergeCell ref="M13:N13"/>
    <mergeCell ref="C14:E14"/>
    <mergeCell ref="F14:G14"/>
    <mergeCell ref="H14:I14"/>
    <mergeCell ref="K14:L14"/>
    <mergeCell ref="M14:N14"/>
    <mergeCell ref="O14:P14"/>
    <mergeCell ref="Q14:S14"/>
    <mergeCell ref="B15:C15"/>
    <mergeCell ref="G15:H15"/>
    <mergeCell ref="I15:J15"/>
    <mergeCell ref="K15:L15"/>
    <mergeCell ref="M15:N15"/>
    <mergeCell ref="O15:P15"/>
    <mergeCell ref="Q15:S15"/>
    <mergeCell ref="E15:F15"/>
    <mergeCell ref="F16:G16"/>
    <mergeCell ref="H16:I16"/>
    <mergeCell ref="K16:L16"/>
    <mergeCell ref="M16:N16"/>
    <mergeCell ref="O16:P16"/>
    <mergeCell ref="Q16:S16"/>
    <mergeCell ref="C16:E16"/>
    <mergeCell ref="B17:C17"/>
    <mergeCell ref="E17:F17"/>
    <mergeCell ref="G17:H17"/>
    <mergeCell ref="I17:J17"/>
    <mergeCell ref="K17:L17"/>
    <mergeCell ref="M17:N17"/>
    <mergeCell ref="I19:J19"/>
    <mergeCell ref="K19:S19"/>
    <mergeCell ref="O17:P17"/>
    <mergeCell ref="Q17:S17"/>
    <mergeCell ref="C18:E18"/>
    <mergeCell ref="F18:G18"/>
    <mergeCell ref="H18:I18"/>
    <mergeCell ref="K18:S18"/>
    <mergeCell ref="B19:C19"/>
  </mergeCells>
  <conditionalFormatting sqref="V24">
    <cfRule type="containsText" dxfId="0" priority="1" operator="containsText" text="over">
      <formula>NOT(ISERROR(SEARCH(("over"),(V24))))</formula>
    </cfRule>
  </conditionalFormatting>
  <conditionalFormatting sqref="V24">
    <cfRule type="containsText" dxfId="1" priority="2" operator="containsText" text="OK">
      <formula>NOT(ISERROR(SEARCH(("OK"),(V24))))</formula>
    </cfRule>
  </conditionalFormatting>
  <conditionalFormatting sqref="X21 X23">
    <cfRule type="cellIs" dxfId="2" priority="3" stopIfTrue="1" operator="equal">
      <formula>0</formula>
    </cfRule>
  </conditionalFormatting>
  <conditionalFormatting sqref="V25:V26">
    <cfRule type="containsText" dxfId="0" priority="4" operator="containsText" text="out">
      <formula>NOT(ISERROR(SEARCH(("out"),(V25))))</formula>
    </cfRule>
  </conditionalFormatting>
  <conditionalFormatting sqref="V25:V26">
    <cfRule type="containsText" dxfId="1" priority="5" operator="containsText" text="OK">
      <formula>NOT(ISERROR(SEARCH(("OK"),(V25))))</formula>
    </cfRule>
  </conditionalFormatting>
  <dataValidations>
    <dataValidation type="list" allowBlank="1" showErrorMessage="1" sqref="Q3">
      <formula1>Munka1!A9:A11</formula1>
    </dataValidation>
  </dataValidations>
  <printOptions/>
  <pageMargins bottom="0.4724409448818898" footer="0.0" header="0.0" left="0.5905511811023623" right="0.5905511811023623" top="0.4724409448818898"/>
  <pageSetup paperSize="9" scale="7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2" width="12.0"/>
    <col customWidth="1" min="3" max="4" width="7.57"/>
    <col customWidth="1" min="5" max="26" width="8.71"/>
  </cols>
  <sheetData>
    <row r="1" ht="12.75" customHeight="1"/>
    <row r="2" ht="12.75" customHeight="1"/>
    <row r="3" ht="12.75" customHeight="1"/>
    <row r="4" ht="12.75" customHeight="1">
      <c r="J4" s="144"/>
    </row>
    <row r="5" ht="12.75" customHeight="1"/>
    <row r="6" ht="12.75" customHeight="1"/>
    <row r="7" ht="12.7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 t="s">
        <v>78</v>
      </c>
      <c r="N7" s="144"/>
    </row>
    <row r="8" ht="12.75" customHeight="1">
      <c r="A8" s="144"/>
      <c r="B8" s="144" t="s">
        <v>79</v>
      </c>
      <c r="C8" s="144" t="s">
        <v>80</v>
      </c>
      <c r="D8" s="144" t="s">
        <v>81</v>
      </c>
      <c r="E8" s="144"/>
      <c r="F8" s="144"/>
      <c r="G8" s="144"/>
      <c r="H8" s="144"/>
      <c r="I8" s="144"/>
      <c r="J8" s="144"/>
      <c r="K8" s="144"/>
      <c r="L8" s="144"/>
      <c r="M8" s="146">
        <f>CFPL!W21</f>
        <v>1.694</v>
      </c>
      <c r="N8" s="147">
        <f>CFPL!V21</f>
        <v>384</v>
      </c>
    </row>
    <row r="9" ht="12.75" customHeight="1">
      <c r="A9" s="144" t="s">
        <v>72</v>
      </c>
      <c r="B9" s="144">
        <v>600.0</v>
      </c>
      <c r="C9" s="144">
        <v>370.0</v>
      </c>
      <c r="D9" s="144">
        <v>1.742</v>
      </c>
      <c r="E9" s="144"/>
      <c r="F9" s="144"/>
      <c r="G9" s="144"/>
      <c r="H9" s="144"/>
      <c r="I9" s="144"/>
      <c r="J9" s="144"/>
      <c r="K9" s="144"/>
      <c r="L9" s="144"/>
      <c r="M9" s="146">
        <f>CFPL!W23</f>
        <v>1.694</v>
      </c>
      <c r="N9" s="147">
        <f>CFPL!V23</f>
        <v>384</v>
      </c>
    </row>
    <row r="10" ht="12.75" customHeight="1">
      <c r="A10" s="144" t="s">
        <v>75</v>
      </c>
      <c r="B10" s="144">
        <v>600.0</v>
      </c>
      <c r="C10" s="144">
        <v>382.0</v>
      </c>
      <c r="D10" s="144">
        <v>1.697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ht="12.75" customHeight="1">
      <c r="A11" s="144" t="s">
        <v>6</v>
      </c>
      <c r="B11" s="144">
        <v>600.0</v>
      </c>
      <c r="C11" s="144">
        <v>384.0</v>
      </c>
      <c r="D11" s="144">
        <v>1.694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ht="12.75" customHeight="1"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ht="12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ht="12.75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ht="12.7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</row>
    <row r="16" ht="12.7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</row>
    <row r="17" ht="12.75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ht="12.7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ht="12.7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ht="12.7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 t="s">
        <v>52</v>
      </c>
      <c r="K20" s="144"/>
      <c r="L20" s="144"/>
      <c r="M20" s="144"/>
      <c r="N20" s="144"/>
    </row>
    <row r="21" ht="12.7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>
        <v>1.693</v>
      </c>
      <c r="K21" s="144">
        <v>402.0</v>
      </c>
      <c r="L21" s="144"/>
      <c r="M21" s="144"/>
      <c r="N21" s="144"/>
    </row>
    <row r="22" ht="12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>
        <v>1.693</v>
      </c>
      <c r="K22" s="144">
        <f>IF(CFPL!$U$15="TEF",600,600)</f>
        <v>600</v>
      </c>
      <c r="L22" s="144"/>
      <c r="M22" s="144"/>
      <c r="N22" s="144"/>
    </row>
    <row r="23" ht="12.7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>
        <v>1.693</v>
      </c>
      <c r="K23" s="144">
        <f>IF(CFPL!$U$15="TEF",600,600)</f>
        <v>600</v>
      </c>
      <c r="L23" s="144"/>
      <c r="M23" s="144"/>
      <c r="N23" s="144"/>
    </row>
    <row r="24" ht="12.7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>
        <v>1.782</v>
      </c>
      <c r="K24" s="144">
        <f>IF(CFPL!$U$15="TEF",600,600)</f>
        <v>600</v>
      </c>
      <c r="L24" s="144"/>
      <c r="M24" s="144"/>
      <c r="N24" s="144"/>
    </row>
    <row r="25" ht="12.7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>
        <v>1.782</v>
      </c>
      <c r="K25" s="144">
        <v>402.0</v>
      </c>
      <c r="L25" s="144"/>
      <c r="M25" s="144"/>
      <c r="N25" s="144"/>
    </row>
    <row r="26" ht="12.7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>
        <v>1.693</v>
      </c>
      <c r="K26" s="144">
        <v>402.0</v>
      </c>
      <c r="L26" s="144"/>
      <c r="M26" s="144"/>
      <c r="N26" s="144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2019-04-04T14:52:15Z</dcterms:created>
  <dc:creator>Lezsovits Gábor</dc:creator>
</cp:coreProperties>
</file>